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mec\Desktop\Drobné stavby\2021\Madlánky voz\"/>
    </mc:Choice>
  </mc:AlternateContent>
  <bookViews>
    <workbookView xWindow="0" yWindow="0" windowWidth="28800" windowHeight="11835"/>
  </bookViews>
  <sheets>
    <sheet name="Rekapitulace stavby" sheetId="1" r:id="rId1"/>
    <sheet name="SO 01 - Plocha u vrátnice" sheetId="2" r:id="rId2"/>
    <sheet name="SO 02 - Panelová plocha" sheetId="3" r:id="rId3"/>
    <sheet name="SO 03 - Vjezd autobusů" sheetId="4" r:id="rId4"/>
  </sheets>
  <definedNames>
    <definedName name="_xlnm._FilterDatabase" localSheetId="1" hidden="1">'SO 01 - Plocha u vrátnice'!$C$121:$K$160</definedName>
    <definedName name="_xlnm._FilterDatabase" localSheetId="2" hidden="1">'SO 02 - Panelová plocha'!$C$121:$K$157</definedName>
    <definedName name="_xlnm._FilterDatabase" localSheetId="3" hidden="1">'SO 03 - Vjezd autobusů'!$C$122:$K$150</definedName>
    <definedName name="_xlnm.Print_Titles" localSheetId="0">'Rekapitulace stavby'!$92:$92</definedName>
    <definedName name="_xlnm.Print_Titles" localSheetId="1">'SO 01 - Plocha u vrátnice'!$121:$121</definedName>
    <definedName name="_xlnm.Print_Titles" localSheetId="2">'SO 02 - Panelová plocha'!$121:$121</definedName>
    <definedName name="_xlnm.Print_Titles" localSheetId="3">'SO 03 - Vjezd autobusů'!$122:$122</definedName>
    <definedName name="_xlnm.Print_Area" localSheetId="0">'Rekapitulace stavby'!$D$4:$AO$76,'Rekapitulace stavby'!$C$82:$AQ$98</definedName>
    <definedName name="_xlnm.Print_Area" localSheetId="1">'SO 01 - Plocha u vrátnice'!$C$4:$J$76,'SO 01 - Plocha u vrátnice'!$C$82:$J$103,'SO 01 - Plocha u vrátnice'!$C$109:$J$160</definedName>
    <definedName name="_xlnm.Print_Area" localSheetId="2">'SO 02 - Panelová plocha'!$C$4:$J$76,'SO 02 - Panelová plocha'!$C$82:$J$103,'SO 02 - Panelová plocha'!$C$109:$J$157</definedName>
    <definedName name="_xlnm.Print_Area" localSheetId="3">'SO 03 - Vjezd autobusů'!$C$4:$J$76,'SO 03 - Vjezd autobusů'!$C$82:$J$104,'SO 03 - Vjezd autobusů'!$C$110:$J$150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0" i="4"/>
  <c r="BH150" i="4"/>
  <c r="BG150" i="4"/>
  <c r="BF150" i="4"/>
  <c r="T150" i="4"/>
  <c r="T149" i="4" s="1"/>
  <c r="R150" i="4"/>
  <c r="R149" i="4" s="1"/>
  <c r="P150" i="4"/>
  <c r="P149" i="4" s="1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T137" i="4" s="1"/>
  <c r="R138" i="4"/>
  <c r="R137" i="4" s="1"/>
  <c r="P138" i="4"/>
  <c r="P137" i="4" s="1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/>
  <c r="J23" i="4"/>
  <c r="J21" i="4"/>
  <c r="E21" i="4"/>
  <c r="J119" i="4"/>
  <c r="J20" i="4"/>
  <c r="J18" i="4"/>
  <c r="E18" i="4"/>
  <c r="F120" i="4"/>
  <c r="J17" i="4"/>
  <c r="J15" i="4"/>
  <c r="E15" i="4"/>
  <c r="F119" i="4"/>
  <c r="J14" i="4"/>
  <c r="J12" i="4"/>
  <c r="J117" i="4" s="1"/>
  <c r="E7" i="4"/>
  <c r="E113" i="4" s="1"/>
  <c r="J37" i="3"/>
  <c r="J36" i="3"/>
  <c r="AY96" i="1"/>
  <c r="J35" i="3"/>
  <c r="AX96" i="1"/>
  <c r="BI157" i="3"/>
  <c r="BH157" i="3"/>
  <c r="BG157" i="3"/>
  <c r="BF157" i="3"/>
  <c r="T157" i="3"/>
  <c r="T156" i="3"/>
  <c r="R157" i="3"/>
  <c r="R156" i="3"/>
  <c r="P157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119" i="3" s="1"/>
  <c r="J23" i="3"/>
  <c r="J21" i="3"/>
  <c r="E21" i="3"/>
  <c r="J118" i="3" s="1"/>
  <c r="J20" i="3"/>
  <c r="J18" i="3"/>
  <c r="E18" i="3"/>
  <c r="F92" i="3" s="1"/>
  <c r="J17" i="3"/>
  <c r="J15" i="3"/>
  <c r="E15" i="3"/>
  <c r="F91" i="3" s="1"/>
  <c r="J14" i="3"/>
  <c r="J12" i="3"/>
  <c r="J116" i="3"/>
  <c r="E7" i="3"/>
  <c r="E112" i="3"/>
  <c r="J37" i="2"/>
  <c r="J36" i="2"/>
  <c r="AY95" i="1" s="1"/>
  <c r="J35" i="2"/>
  <c r="AX95" i="1" s="1"/>
  <c r="BI160" i="2"/>
  <c r="BH160" i="2"/>
  <c r="BG160" i="2"/>
  <c r="BF160" i="2"/>
  <c r="T160" i="2"/>
  <c r="T159" i="2" s="1"/>
  <c r="R160" i="2"/>
  <c r="R159" i="2" s="1"/>
  <c r="P160" i="2"/>
  <c r="P159" i="2" s="1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BK150" i="4"/>
  <c r="BK148" i="4"/>
  <c r="J147" i="4"/>
  <c r="J146" i="4"/>
  <c r="J145" i="4"/>
  <c r="J144" i="4"/>
  <c r="J142" i="4"/>
  <c r="J141" i="4"/>
  <c r="J140" i="4"/>
  <c r="J138" i="4"/>
  <c r="J136" i="4"/>
  <c r="J135" i="4"/>
  <c r="J134" i="4"/>
  <c r="J133" i="4"/>
  <c r="J132" i="4"/>
  <c r="BK131" i="4"/>
  <c r="BK129" i="4"/>
  <c r="J129" i="4"/>
  <c r="J128" i="4"/>
  <c r="J127" i="4"/>
  <c r="J126" i="4"/>
  <c r="J157" i="3"/>
  <c r="J155" i="3"/>
  <c r="BK154" i="3"/>
  <c r="BK153" i="3"/>
  <c r="J152" i="3"/>
  <c r="J151" i="3"/>
  <c r="J149" i="3"/>
  <c r="BK148" i="3"/>
  <c r="J147" i="3"/>
  <c r="BK146" i="3"/>
  <c r="J145" i="3"/>
  <c r="BK144" i="3"/>
  <c r="BK143" i="3"/>
  <c r="J142" i="3"/>
  <c r="BK141" i="3"/>
  <c r="J140" i="3"/>
  <c r="J139" i="3"/>
  <c r="J137" i="3"/>
  <c r="BK136" i="3"/>
  <c r="J135" i="3"/>
  <c r="J134" i="3"/>
  <c r="BK133" i="3"/>
  <c r="BK131" i="3"/>
  <c r="J130" i="3"/>
  <c r="BK129" i="3"/>
  <c r="J128" i="3"/>
  <c r="J127" i="3"/>
  <c r="J126" i="3"/>
  <c r="BK125" i="3"/>
  <c r="J160" i="2"/>
  <c r="J158" i="2"/>
  <c r="BK157" i="2"/>
  <c r="BK156" i="2"/>
  <c r="BK155" i="2"/>
  <c r="J154" i="2"/>
  <c r="J153" i="2"/>
  <c r="J151" i="2"/>
  <c r="J150" i="2"/>
  <c r="BK149" i="2"/>
  <c r="BK148" i="2"/>
  <c r="J147" i="2"/>
  <c r="BK146" i="2"/>
  <c r="J145" i="2"/>
  <c r="J144" i="2"/>
  <c r="J143" i="2"/>
  <c r="BK142" i="2"/>
  <c r="J141" i="2"/>
  <c r="J139" i="2"/>
  <c r="J138" i="2"/>
  <c r="BK137" i="2"/>
  <c r="BK136" i="2"/>
  <c r="J135" i="2"/>
  <c r="BK133" i="2"/>
  <c r="J132" i="2"/>
  <c r="BK131" i="2"/>
  <c r="BK130" i="2"/>
  <c r="J129" i="2"/>
  <c r="J128" i="2"/>
  <c r="J127" i="2"/>
  <c r="BK126" i="2"/>
  <c r="J125" i="2"/>
  <c r="AS94" i="1"/>
  <c r="J150" i="4"/>
  <c r="J148" i="4"/>
  <c r="BK147" i="4"/>
  <c r="BK146" i="4"/>
  <c r="BK145" i="4"/>
  <c r="BK144" i="4"/>
  <c r="BK142" i="4"/>
  <c r="BK141" i="4"/>
  <c r="BK140" i="4"/>
  <c r="BK138" i="4"/>
  <c r="BK136" i="4"/>
  <c r="BK135" i="4"/>
  <c r="BK134" i="4"/>
  <c r="BK133" i="4"/>
  <c r="BK132" i="4"/>
  <c r="J131" i="4"/>
  <c r="BK128" i="4"/>
  <c r="BK127" i="4"/>
  <c r="BK126" i="4"/>
  <c r="BK157" i="3"/>
  <c r="BK155" i="3"/>
  <c r="J154" i="3"/>
  <c r="J153" i="3"/>
  <c r="BK152" i="3"/>
  <c r="BK151" i="3"/>
  <c r="BK149" i="3"/>
  <c r="J148" i="3"/>
  <c r="BK147" i="3"/>
  <c r="J146" i="3"/>
  <c r="BK145" i="3"/>
  <c r="J144" i="3"/>
  <c r="J143" i="3"/>
  <c r="BK142" i="3"/>
  <c r="J141" i="3"/>
  <c r="BK140" i="3"/>
  <c r="BK139" i="3"/>
  <c r="BK137" i="3"/>
  <c r="J136" i="3"/>
  <c r="BK135" i="3"/>
  <c r="BK134" i="3"/>
  <c r="J133" i="3"/>
  <c r="J131" i="3"/>
  <c r="BK130" i="3"/>
  <c r="J129" i="3"/>
  <c r="BK128" i="3"/>
  <c r="BK127" i="3"/>
  <c r="BK126" i="3"/>
  <c r="J125" i="3"/>
  <c r="BK160" i="2"/>
  <c r="BK158" i="2"/>
  <c r="J157" i="2"/>
  <c r="J156" i="2"/>
  <c r="J155" i="2"/>
  <c r="BK154" i="2"/>
  <c r="BK153" i="2"/>
  <c r="BK151" i="2"/>
  <c r="BK150" i="2"/>
  <c r="J149" i="2"/>
  <c r="J148" i="2"/>
  <c r="BK147" i="2"/>
  <c r="J146" i="2"/>
  <c r="BK145" i="2"/>
  <c r="BK144" i="2"/>
  <c r="BK143" i="2"/>
  <c r="J142" i="2"/>
  <c r="BK141" i="2"/>
  <c r="BK139" i="2"/>
  <c r="BK138" i="2"/>
  <c r="J137" i="2"/>
  <c r="J136" i="2"/>
  <c r="BK135" i="2"/>
  <c r="J133" i="2"/>
  <c r="BK132" i="2"/>
  <c r="J131" i="2"/>
  <c r="J130" i="2"/>
  <c r="BK129" i="2"/>
  <c r="BK128" i="2"/>
  <c r="BK127" i="2"/>
  <c r="J126" i="2"/>
  <c r="BK125" i="2"/>
  <c r="BK124" i="2" l="1"/>
  <c r="J124" i="2" s="1"/>
  <c r="J98" i="2" s="1"/>
  <c r="P124" i="2"/>
  <c r="R124" i="2"/>
  <c r="T124" i="2"/>
  <c r="BK134" i="2"/>
  <c r="J134" i="2" s="1"/>
  <c r="J99" i="2" s="1"/>
  <c r="P134" i="2"/>
  <c r="T134" i="2"/>
  <c r="P140" i="2"/>
  <c r="T140" i="2"/>
  <c r="P152" i="2"/>
  <c r="T152" i="2"/>
  <c r="BK124" i="3"/>
  <c r="R124" i="3"/>
  <c r="BK132" i="3"/>
  <c r="J132" i="3" s="1"/>
  <c r="J99" i="3" s="1"/>
  <c r="P132" i="3"/>
  <c r="T132" i="3"/>
  <c r="P138" i="3"/>
  <c r="T138" i="3"/>
  <c r="R150" i="3"/>
  <c r="R143" i="4"/>
  <c r="R134" i="2"/>
  <c r="BK140" i="2"/>
  <c r="J140" i="2" s="1"/>
  <c r="J100" i="2" s="1"/>
  <c r="R140" i="2"/>
  <c r="BK152" i="2"/>
  <c r="J152" i="2" s="1"/>
  <c r="J101" i="2" s="1"/>
  <c r="R152" i="2"/>
  <c r="P124" i="3"/>
  <c r="T124" i="3"/>
  <c r="R132" i="3"/>
  <c r="BK138" i="3"/>
  <c r="J138" i="3" s="1"/>
  <c r="J100" i="3" s="1"/>
  <c r="R138" i="3"/>
  <c r="BK150" i="3"/>
  <c r="J150" i="3" s="1"/>
  <c r="J101" i="3" s="1"/>
  <c r="P150" i="3"/>
  <c r="T150" i="3"/>
  <c r="T123" i="3" s="1"/>
  <c r="T122" i="3" s="1"/>
  <c r="BK125" i="4"/>
  <c r="P125" i="4"/>
  <c r="R125" i="4"/>
  <c r="T125" i="4"/>
  <c r="BK130" i="4"/>
  <c r="J130" i="4" s="1"/>
  <c r="J99" i="4" s="1"/>
  <c r="P130" i="4"/>
  <c r="R130" i="4"/>
  <c r="T130" i="4"/>
  <c r="BK139" i="4"/>
  <c r="J139" i="4" s="1"/>
  <c r="J101" i="4" s="1"/>
  <c r="P139" i="4"/>
  <c r="R139" i="4"/>
  <c r="T139" i="4"/>
  <c r="BK143" i="4"/>
  <c r="J143" i="4" s="1"/>
  <c r="J102" i="4" s="1"/>
  <c r="P143" i="4"/>
  <c r="T143" i="4"/>
  <c r="J89" i="2"/>
  <c r="J91" i="2"/>
  <c r="J92" i="2"/>
  <c r="BE127" i="2"/>
  <c r="BE128" i="2"/>
  <c r="BE133" i="2"/>
  <c r="BE135" i="2"/>
  <c r="BE136" i="2"/>
  <c r="BE137" i="2"/>
  <c r="BE139" i="2"/>
  <c r="BE143" i="2"/>
  <c r="BE144" i="2"/>
  <c r="BE147" i="2"/>
  <c r="BE149" i="2"/>
  <c r="BE150" i="2"/>
  <c r="BE154" i="2"/>
  <c r="BE157" i="2"/>
  <c r="BE158" i="2"/>
  <c r="J89" i="3"/>
  <c r="J91" i="3"/>
  <c r="J92" i="3"/>
  <c r="F118" i="3"/>
  <c r="F119" i="3"/>
  <c r="BE125" i="3"/>
  <c r="BE126" i="3"/>
  <c r="BE127" i="3"/>
  <c r="BE128" i="3"/>
  <c r="BE131" i="3"/>
  <c r="BE133" i="3"/>
  <c r="BE134" i="3"/>
  <c r="BE136" i="3"/>
  <c r="BE137" i="3"/>
  <c r="BE139" i="3"/>
  <c r="BE141" i="3"/>
  <c r="BE144" i="3"/>
  <c r="BE145" i="3"/>
  <c r="BE146" i="3"/>
  <c r="BE148" i="3"/>
  <c r="BE151" i="3"/>
  <c r="BE154" i="3"/>
  <c r="J89" i="4"/>
  <c r="J91" i="4"/>
  <c r="J92" i="4"/>
  <c r="BE129" i="4"/>
  <c r="BE131" i="4"/>
  <c r="BE132" i="4"/>
  <c r="BE133" i="4"/>
  <c r="BE134" i="4"/>
  <c r="BE135" i="4"/>
  <c r="BE136" i="4"/>
  <c r="BE144" i="4"/>
  <c r="BE146" i="4"/>
  <c r="BE147" i="4"/>
  <c r="BE150" i="4"/>
  <c r="E85" i="2"/>
  <c r="F91" i="2"/>
  <c r="F92" i="2"/>
  <c r="BE125" i="2"/>
  <c r="BE126" i="2"/>
  <c r="BE129" i="2"/>
  <c r="BE130" i="2"/>
  <c r="BE131" i="2"/>
  <c r="BE132" i="2"/>
  <c r="BE138" i="2"/>
  <c r="BE141" i="2"/>
  <c r="BE142" i="2"/>
  <c r="BE145" i="2"/>
  <c r="BE146" i="2"/>
  <c r="BE148" i="2"/>
  <c r="BE151" i="2"/>
  <c r="BE153" i="2"/>
  <c r="BE155" i="2"/>
  <c r="BE156" i="2"/>
  <c r="BE160" i="2"/>
  <c r="BK159" i="2"/>
  <c r="J159" i="2" s="1"/>
  <c r="J102" i="2" s="1"/>
  <c r="E85" i="3"/>
  <c r="BE129" i="3"/>
  <c r="BE130" i="3"/>
  <c r="BE135" i="3"/>
  <c r="BE140" i="3"/>
  <c r="BE142" i="3"/>
  <c r="BE143" i="3"/>
  <c r="BE147" i="3"/>
  <c r="BE149" i="3"/>
  <c r="BE152" i="3"/>
  <c r="BE153" i="3"/>
  <c r="BE155" i="3"/>
  <c r="BE157" i="3"/>
  <c r="BK156" i="3"/>
  <c r="J156" i="3"/>
  <c r="J102" i="3" s="1"/>
  <c r="E85" i="4"/>
  <c r="F91" i="4"/>
  <c r="F92" i="4"/>
  <c r="BE126" i="4"/>
  <c r="BE127" i="4"/>
  <c r="BE128" i="4"/>
  <c r="BE138" i="4"/>
  <c r="BE140" i="4"/>
  <c r="BE141" i="4"/>
  <c r="BE142" i="4"/>
  <c r="BE145" i="4"/>
  <c r="BE148" i="4"/>
  <c r="BK137" i="4"/>
  <c r="J137" i="4" s="1"/>
  <c r="J100" i="4" s="1"/>
  <c r="BK149" i="4"/>
  <c r="J149" i="4" s="1"/>
  <c r="J103" i="4" s="1"/>
  <c r="F34" i="2"/>
  <c r="BA95" i="1" s="1"/>
  <c r="F37" i="2"/>
  <c r="BD95" i="1" s="1"/>
  <c r="F35" i="3"/>
  <c r="BB96" i="1" s="1"/>
  <c r="J34" i="4"/>
  <c r="AW97" i="1" s="1"/>
  <c r="F36" i="4"/>
  <c r="BC97" i="1" s="1"/>
  <c r="F36" i="2"/>
  <c r="BC95" i="1" s="1"/>
  <c r="J34" i="3"/>
  <c r="AW96" i="1" s="1"/>
  <c r="F37" i="4"/>
  <c r="BD97" i="1" s="1"/>
  <c r="F35" i="2"/>
  <c r="BB95" i="1" s="1"/>
  <c r="F37" i="3"/>
  <c r="BD96" i="1" s="1"/>
  <c r="F34" i="4"/>
  <c r="BA97" i="1" s="1"/>
  <c r="F35" i="4"/>
  <c r="BB97" i="1" s="1"/>
  <c r="J34" i="2"/>
  <c r="AW95" i="1" s="1"/>
  <c r="F34" i="3"/>
  <c r="BA96" i="1" s="1"/>
  <c r="F36" i="3"/>
  <c r="BC96" i="1" s="1"/>
  <c r="R124" i="4" l="1"/>
  <c r="R123" i="4" s="1"/>
  <c r="R123" i="3"/>
  <c r="R122" i="3" s="1"/>
  <c r="T123" i="2"/>
  <c r="T122" i="2" s="1"/>
  <c r="R123" i="2"/>
  <c r="R122" i="2" s="1"/>
  <c r="T124" i="4"/>
  <c r="T123" i="4" s="1"/>
  <c r="P124" i="4"/>
  <c r="P123" i="4" s="1"/>
  <c r="AU97" i="1" s="1"/>
  <c r="BK124" i="4"/>
  <c r="J124" i="4" s="1"/>
  <c r="J97" i="4" s="1"/>
  <c r="P123" i="3"/>
  <c r="P122" i="3" s="1"/>
  <c r="AU96" i="1" s="1"/>
  <c r="BK123" i="3"/>
  <c r="J123" i="3" s="1"/>
  <c r="J97" i="3" s="1"/>
  <c r="P123" i="2"/>
  <c r="P122" i="2" s="1"/>
  <c r="AU95" i="1" s="1"/>
  <c r="BK123" i="2"/>
  <c r="J123" i="2" s="1"/>
  <c r="J97" i="2" s="1"/>
  <c r="J124" i="3"/>
  <c r="J98" i="3" s="1"/>
  <c r="J125" i="4"/>
  <c r="J98" i="4" s="1"/>
  <c r="BB94" i="1"/>
  <c r="W31" i="1" s="1"/>
  <c r="F33" i="2"/>
  <c r="AZ95" i="1" s="1"/>
  <c r="J33" i="4"/>
  <c r="AV97" i="1" s="1"/>
  <c r="AT97" i="1" s="1"/>
  <c r="BD94" i="1"/>
  <c r="W33" i="1" s="1"/>
  <c r="F33" i="3"/>
  <c r="AZ96" i="1" s="1"/>
  <c r="BC94" i="1"/>
  <c r="AY94" i="1" s="1"/>
  <c r="J33" i="3"/>
  <c r="AV96" i="1" s="1"/>
  <c r="AT96" i="1" s="1"/>
  <c r="F33" i="4"/>
  <c r="AZ97" i="1" s="1"/>
  <c r="BA94" i="1"/>
  <c r="W30" i="1" s="1"/>
  <c r="J33" i="2"/>
  <c r="AV95" i="1" s="1"/>
  <c r="AT95" i="1" s="1"/>
  <c r="BK122" i="2" l="1"/>
  <c r="J122" i="2" s="1"/>
  <c r="J96" i="2" s="1"/>
  <c r="BK122" i="3"/>
  <c r="J122" i="3" s="1"/>
  <c r="J96" i="3" s="1"/>
  <c r="BK123" i="4"/>
  <c r="J123" i="4" s="1"/>
  <c r="J96" i="4" s="1"/>
  <c r="AZ94" i="1"/>
  <c r="W29" i="1" s="1"/>
  <c r="AU94" i="1"/>
  <c r="AX94" i="1"/>
  <c r="W32" i="1"/>
  <c r="AW94" i="1"/>
  <c r="AK30" i="1" s="1"/>
  <c r="AV94" i="1" l="1"/>
  <c r="AK29" i="1" s="1"/>
  <c r="J30" i="2"/>
  <c r="AG95" i="1" s="1"/>
  <c r="AN95" i="1" s="1"/>
  <c r="J30" i="3"/>
  <c r="AG96" i="1" s="1"/>
  <c r="AN96" i="1" s="1"/>
  <c r="J30" i="4"/>
  <c r="AG97" i="1" s="1"/>
  <c r="AN97" i="1" s="1"/>
  <c r="J39" i="2" l="1"/>
  <c r="J39" i="3"/>
  <c r="J39" i="4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<sst xmlns="http://schemas.openxmlformats.org/spreadsheetml/2006/main" count="1736" uniqueCount="323">
  <si>
    <t>Export Komplet</t>
  </si>
  <si>
    <t/>
  </si>
  <si>
    <t>2.0</t>
  </si>
  <si>
    <t>False</t>
  </si>
  <si>
    <t>{7ba7b71f-7fc8-433b-a280-ade7f6f40038}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</si>
  <si>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</si>
  <si>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</si>
  <si>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</si>
  <si>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</si>
  <si>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</si>
  <si>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</si>
  <si>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</si>
  <si>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</si>
  <si>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</si>
  <si>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Medlánky - oprava zpevněných ploch</t>
  </si>
  <si>
    <t>KSO:</t>
  </si>
  <si>
    <t>CC-CZ:</t>
  </si>
  <si>
    <t>Místo:</t>
  </si>
  <si>
    <t xml:space="preserve"> </t>
  </si>
  <si>
    <t>Datum:</t>
  </si>
  <si>
    <t>16. 11. 2021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</si>
  <si>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</si>
  <si>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</si>
  <si>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</si>
  <si>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</si>
  <si>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</si>
  <si>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</si>
  <si>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</si>
  <si>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</si>
  <si>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</si>
  <si>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</si>
  <si>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</si>
  <si>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</si>
  <si>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</si>
  <si>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</si>
  <si>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</si>
  <si>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</si>
  <si>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</si>
  <si>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</si>
  <si>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</si>
  <si>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</si>
  <si>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</si>
  <si>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</si>
  <si>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</si>
  <si>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</si>
  <si>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</si>
  <si>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</si>
  <si>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</si>
  <si>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</si>
  <si>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</si>
  <si>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</si>
  <si>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</si>
  <si>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</si>
  <si>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</si>
  <si>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</si>
  <si>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</si>
  <si>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</si>
  <si>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</si>
  <si>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</si>
  <si>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</si>
  <si>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</si>
  <si>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</si>
  <si>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</si>
  <si>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</si>
  <si>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</si>
  <si>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</si>
  <si>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</si>
  <si>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</si>
  <si>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</si>
  <si>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</si>
  <si>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</si>
  <si>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</si>
  <si>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</si>
  <si>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</si>
  <si>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</si>
  <si>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Plocha u vrátnice</t>
  </si>
  <si>
    <t>STA</t>
  </si>
  <si>
    <t>1</t>
  </si>
  <si>
    <t>{4fb3577a-30b1-4715-8a2c-33b25943aabd}</t>
  </si>
  <si>
    <t>2</t>
  </si>
  <si>
    <t>SO 02</t>
  </si>
  <si>
    <t>Panelová plocha</t>
  </si>
  <si>
    <t>{e1564ea1-c50d-4830-b5fd-56833fc48090}</t>
  </si>
  <si>
    <t>SO 03</t>
  </si>
  <si>
    <t>Vjezd autobusů</t>
  </si>
  <si>
    <t>{25574fcb-feea-4dce-8c99-f39726b45615}</t>
  </si>
  <si>
    <t>KRYCÍ LIST SOUPISU PRACÍ</t>
  </si>
  <si>
    <t>Objekt:</t>
  </si>
  <si>
    <t>SO 01 - Plocha u vrátnice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</si>
  <si>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</si>
  <si>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</si>
  <si>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</si>
  <si>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</si>
  <si>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</si>
  <si>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</si>
  <si>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</si>
  <si>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</si>
  <si>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</si>
  <si>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</si>
  <si>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</si>
  <si>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</si>
  <si>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</si>
  <si>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</si>
  <si>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</si>
  <si>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</si>
  <si>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</si>
  <si>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</si>
  <si>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</si>
  <si>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</si>
  <si>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</si>
  <si>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</si>
  <si>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</si>
  <si>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</si>
  <si>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</si>
  <si>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</si>
  <si>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</si>
  <si>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</si>
  <si>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32</t>
  </si>
  <si>
    <t>K</t>
  </si>
  <si>
    <t>113106183</t>
  </si>
  <si>
    <t>Rozebrání dlažeb vozovek z velkých kostek s ložem z kameniva strojně pl do 50 m2</t>
  </si>
  <si>
    <t>m2</t>
  </si>
  <si>
    <t>4</t>
  </si>
  <si>
    <t>-1344401757</t>
  </si>
  <si>
    <t>113107141</t>
  </si>
  <si>
    <t>Odstranění podkladu živičného tl 50 mm ručně</t>
  </si>
  <si>
    <t>-913843380</t>
  </si>
  <si>
    <t>113107211</t>
  </si>
  <si>
    <t>Odstranění podkladu z kameniva těženého tl 100 mm strojně pl přes 200 m2</t>
  </si>
  <si>
    <t>-1709881744</t>
  </si>
  <si>
    <t>24</t>
  </si>
  <si>
    <t>113107222</t>
  </si>
  <si>
    <t>Odstranění podkladu z kameniva drceného tl 200 mm strojně pl přes 200 m2</t>
  </si>
  <si>
    <t>1951157091</t>
  </si>
  <si>
    <t>113154113</t>
  </si>
  <si>
    <t>Frézování živičného krytu tl 50 mm pruh š 0,5 m pl do 500 m2 bez překážek v trase</t>
  </si>
  <si>
    <t>-1209822484</t>
  </si>
  <si>
    <t>26</t>
  </si>
  <si>
    <t>113202111</t>
  </si>
  <si>
    <t>Vytrhání obrub krajníků obrubníků stojatých</t>
  </si>
  <si>
    <t>m</t>
  </si>
  <si>
    <t>1288182841</t>
  </si>
  <si>
    <t>27</t>
  </si>
  <si>
    <t>132151101</t>
  </si>
  <si>
    <t>Hloubení rýh nezapažených  š do 800 mm v hornině třídy těžitelnosti I, skupiny 1 a 2 objem do 20 m3 strojně</t>
  </si>
  <si>
    <t>m3</t>
  </si>
  <si>
    <t>-730108648</t>
  </si>
  <si>
    <t>31</t>
  </si>
  <si>
    <t>174111101</t>
  </si>
  <si>
    <t>Zásyp jam, šachet rýh nebo kolem objektů sypaninou se zhutněním ručně</t>
  </si>
  <si>
    <t>990974365</t>
  </si>
  <si>
    <t>16</t>
  </si>
  <si>
    <t>181951114</t>
  </si>
  <si>
    <t>Úprava pláně v hornině třídy těžitelnosti II, skupiny 4 a 5 se zhutněním strojně</t>
  </si>
  <si>
    <t>-565646053</t>
  </si>
  <si>
    <t>5</t>
  </si>
  <si>
    <t>Komunikace pozemní</t>
  </si>
  <si>
    <t>17</t>
  </si>
  <si>
    <t>565175101</t>
  </si>
  <si>
    <t>Asfaltový beton vrstva podkladní ACP 16 (obalované kamenivo OKS) tl 100 mm š do 1,5 m</t>
  </si>
  <si>
    <t>1855538859</t>
  </si>
  <si>
    <t>25</t>
  </si>
  <si>
    <t>567120114</t>
  </si>
  <si>
    <t>Podklad ze směsi stmelené cementem SC C 1,5/2,0 (SC II) tl 150 mm</t>
  </si>
  <si>
    <t>-1388979359</t>
  </si>
  <si>
    <t>9</t>
  </si>
  <si>
    <t>573231109</t>
  </si>
  <si>
    <t>Postřik živičný spojovací ze silniční emulze v množství 0,60 kg/m2</t>
  </si>
  <si>
    <t>-31313443</t>
  </si>
  <si>
    <t>10</t>
  </si>
  <si>
    <t>577144111</t>
  </si>
  <si>
    <t>Asfaltový beton vrstva obrusná ACO 11 (ABS) tř. I tl 50 mm š do 3 m z nemodifikovaného asfaltu</t>
  </si>
  <si>
    <t>-989507308</t>
  </si>
  <si>
    <t>18</t>
  </si>
  <si>
    <t>577145112</t>
  </si>
  <si>
    <t>Asfaltový beton vrstva ložní ACL 16 (ABH) tl 50 mm š do 3 m z nemodifikovaného asfaltu</t>
  </si>
  <si>
    <t>-588751422</t>
  </si>
  <si>
    <t>Ostatní konstrukce a práce, bourání</t>
  </si>
  <si>
    <t>28</t>
  </si>
  <si>
    <t>916131213</t>
  </si>
  <si>
    <t>Osazení silničního obrubníku betonového stojatého s boční opěrou do lože z betonu prostého</t>
  </si>
  <si>
    <t>1824374693</t>
  </si>
  <si>
    <t>29</t>
  </si>
  <si>
    <t>M</t>
  </si>
  <si>
    <t>59217031</t>
  </si>
  <si>
    <t>obrubník betonový silniční 1000x150x250mm</t>
  </si>
  <si>
    <t>8</t>
  </si>
  <si>
    <t>244068102</t>
  </si>
  <si>
    <t>30</t>
  </si>
  <si>
    <t>916991121</t>
  </si>
  <si>
    <t>Lože pod obrubníky, krajníky nebo obruby z dlažebních kostek z betonu prostého</t>
  </si>
  <si>
    <t>-1219979213</t>
  </si>
  <si>
    <t>11</t>
  </si>
  <si>
    <t>919112213</t>
  </si>
  <si>
    <t>Řezání spár pro vytvoření komůrky š 10 mm hl 25 mm pro těsnící zálivku v živičném krytu</t>
  </si>
  <si>
    <t>2115079</t>
  </si>
  <si>
    <t>12</t>
  </si>
  <si>
    <t>919121112</t>
  </si>
  <si>
    <t>Těsnění spár zálivkou za studena pro komůrky š 10 mm hl 25 mm s těsnicím profilem</t>
  </si>
  <si>
    <t>1043962730</t>
  </si>
  <si>
    <t>13</t>
  </si>
  <si>
    <t>919732211</t>
  </si>
  <si>
    <t>Styčná spára napojení nového živičného povrchu na stávající za tepla š 15 mm hl 25 mm s prořezáním</t>
  </si>
  <si>
    <t>-1715283176</t>
  </si>
  <si>
    <t>919735111</t>
  </si>
  <si>
    <t>Řezání stávajícího živičného krytu hl do 50 mm</t>
  </si>
  <si>
    <t>-866493577</t>
  </si>
  <si>
    <t>19</t>
  </si>
  <si>
    <t>92800R</t>
  </si>
  <si>
    <t>Výplň vnějších i vnitřních boků kolejnic bokovnicemi</t>
  </si>
  <si>
    <t>-634209500</t>
  </si>
  <si>
    <t>20</t>
  </si>
  <si>
    <t>928126111</t>
  </si>
  <si>
    <t>Odstranění panelů mezi kolejnicí a vozovkou</t>
  </si>
  <si>
    <t>827666010</t>
  </si>
  <si>
    <t>928126112</t>
  </si>
  <si>
    <t>Odstranění panelu mezi kolejnicemi nebo mezi kolejemi</t>
  </si>
  <si>
    <t>1450621867</t>
  </si>
  <si>
    <t>3</t>
  </si>
  <si>
    <t>938909311</t>
  </si>
  <si>
    <t>Čištění vozovek metením strojně podkladu nebo krytu betonového nebo živičného</t>
  </si>
  <si>
    <t>1689240279</t>
  </si>
  <si>
    <t>997</t>
  </si>
  <si>
    <t>Přesun sutě</t>
  </si>
  <si>
    <t>6</t>
  </si>
  <si>
    <t>997221571</t>
  </si>
  <si>
    <t>Vodorovná doprava vybouraných hmot do 1 km</t>
  </si>
  <si>
    <t>t</t>
  </si>
  <si>
    <t>-469228084</t>
  </si>
  <si>
    <t>7</t>
  </si>
  <si>
    <t>997221579</t>
  </si>
  <si>
    <t>Příplatek ZKD 1 km u vodorovné dopravy vybouraných hmot</t>
  </si>
  <si>
    <t>-1241378516</t>
  </si>
  <si>
    <t>997221612</t>
  </si>
  <si>
    <t>Nakládání vybouraných hmot na dopravní prostředky pro vodorovnou dopravu</t>
  </si>
  <si>
    <t>1324667658</t>
  </si>
  <si>
    <t>22</t>
  </si>
  <si>
    <t>997221625</t>
  </si>
  <si>
    <t>Poplatek za uložení na skládce (skládkovné) stavebního odpadu železobetonového kód odpadu 17 01 01</t>
  </si>
  <si>
    <t>1291391095</t>
  </si>
  <si>
    <t>997221645</t>
  </si>
  <si>
    <t>Poplatek za uložení na skládce (skládkovné) odpadu asfaltového bez dehtu kód odpadu 17 03 02</t>
  </si>
  <si>
    <t>-1124730085</t>
  </si>
  <si>
    <t>23</t>
  </si>
  <si>
    <t>997221655</t>
  </si>
  <si>
    <t>Poplatek za uložení na skládce (skládkovné) zeminy a kamení kód odpadu 17 05 04</t>
  </si>
  <si>
    <t>1920359545</t>
  </si>
  <si>
    <t>998</t>
  </si>
  <si>
    <t>Přesun hmot</t>
  </si>
  <si>
    <t>14</t>
  </si>
  <si>
    <t>998243011</t>
  </si>
  <si>
    <t>Přesun hmot pro železniční svršek městských drah</t>
  </si>
  <si>
    <t>150590808</t>
  </si>
  <si>
    <t>SO 02 - Panelová plocha</t>
  </si>
  <si>
    <t>-70247427</t>
  </si>
  <si>
    <t>1514918965</t>
  </si>
  <si>
    <t>-1463873996</t>
  </si>
  <si>
    <t>-1011035906</t>
  </si>
  <si>
    <t>-1035270880</t>
  </si>
  <si>
    <t>-417683633</t>
  </si>
  <si>
    <t>519735585</t>
  </si>
  <si>
    <t>-1969451715</t>
  </si>
  <si>
    <t>211395309</t>
  </si>
  <si>
    <t>1359564658</t>
  </si>
  <si>
    <t>2129271498</t>
  </si>
  <si>
    <t>718740538</t>
  </si>
  <si>
    <t>915131111</t>
  </si>
  <si>
    <t>Vodorovné dopravní značení přechody pro chodce, šipky, symboly základní bílá barva</t>
  </si>
  <si>
    <t>244157896</t>
  </si>
  <si>
    <t>2063804252</t>
  </si>
  <si>
    <t>-784922676</t>
  </si>
  <si>
    <t>-592873770</t>
  </si>
  <si>
    <t>501713302</t>
  </si>
  <si>
    <t>1701038768</t>
  </si>
  <si>
    <t>1425650821</t>
  </si>
  <si>
    <t>1129060062</t>
  </si>
  <si>
    <t>-1318681212</t>
  </si>
  <si>
    <t>1367403962</t>
  </si>
  <si>
    <t>1851454721</t>
  </si>
  <si>
    <t>591870953</t>
  </si>
  <si>
    <t>1506363956</t>
  </si>
  <si>
    <t>-252304547</t>
  </si>
  <si>
    <t>-1088214653</t>
  </si>
  <si>
    <t>-2001863420</t>
  </si>
  <si>
    <t>-1508367728</t>
  </si>
  <si>
    <t>SO 03 - Vjezd autobusů</t>
  </si>
  <si>
    <t xml:space="preserve">    8 - Trubní vedení</t>
  </si>
  <si>
    <t>113106051</t>
  </si>
  <si>
    <t>Rozebrání dlažeb při překopech vozovek z velkých kostek s ložem z kameniva ručně</t>
  </si>
  <si>
    <t>-1714138382</t>
  </si>
  <si>
    <t>113107163</t>
  </si>
  <si>
    <t>Odstranění podkladu z kameniva drceného tl 300 mm strojně pl přes 50 do 200 m2</t>
  </si>
  <si>
    <t>911251752</t>
  </si>
  <si>
    <t>113154124</t>
  </si>
  <si>
    <t>Frézování živičného krytu tl 100 mm pruh š 1 m pl do 500 m2 bez překážek v trase</t>
  </si>
  <si>
    <t>1138552755</t>
  </si>
  <si>
    <t>181951112</t>
  </si>
  <si>
    <t>Úprava pláně v hornině třídy těžitelnosti I, skupiny 1 až 3 se zhutněním strojně</t>
  </si>
  <si>
    <t>69526662</t>
  </si>
  <si>
    <t>564861111</t>
  </si>
  <si>
    <t>Podklad ze štěrkodrtě ŠD tl 200 mm</t>
  </si>
  <si>
    <t>102305064</t>
  </si>
  <si>
    <t>-1939198943</t>
  </si>
  <si>
    <t>-27736967</t>
  </si>
  <si>
    <t>-598709142</t>
  </si>
  <si>
    <t>1521720037</t>
  </si>
  <si>
    <t>-840768358</t>
  </si>
  <si>
    <t>Trubní vedení</t>
  </si>
  <si>
    <t>899231111</t>
  </si>
  <si>
    <t>Výšková úprava uličního vstupu nebo vpusti do 200 mm zvýšením mříže</t>
  </si>
  <si>
    <t>kus</t>
  </si>
  <si>
    <t>-433869926</t>
  </si>
  <si>
    <t>-227492825</t>
  </si>
  <si>
    <t>669310642</t>
  </si>
  <si>
    <t>919735114</t>
  </si>
  <si>
    <t>Řezání stávajícího živičného krytu hl do 200 mm</t>
  </si>
  <si>
    <t>-1824912166</t>
  </si>
  <si>
    <t>-1129106194</t>
  </si>
  <si>
    <t>161568014</t>
  </si>
  <si>
    <t>-1180485891</t>
  </si>
  <si>
    <t>285198748</t>
  </si>
  <si>
    <t>2035354026</t>
  </si>
  <si>
    <t>1861465013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</si>
</sst>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5" sqref="K5:AO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66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68" t="s">
        <v>14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0">
        <f>ROUND(AG94,2)</f>
        <v>0</v>
      </c>
      <c r="AL26" s="171"/>
      <c r="AM26" s="171"/>
      <c r="AN26" s="171"/>
      <c r="AO26" s="171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2" t="s">
        <v>30</v>
      </c>
      <c r="M28" s="172"/>
      <c r="N28" s="172"/>
      <c r="O28" s="172"/>
      <c r="P28" s="172"/>
      <c r="Q28" s="26"/>
      <c r="R28" s="26"/>
      <c r="S28" s="26"/>
      <c r="T28" s="26"/>
      <c r="U28" s="26"/>
      <c r="V28" s="26"/>
      <c r="W28" s="172" t="s">
        <v>31</v>
      </c>
      <c r="X28" s="172"/>
      <c r="Y28" s="172"/>
      <c r="Z28" s="172"/>
      <c r="AA28" s="172"/>
      <c r="AB28" s="172"/>
      <c r="AC28" s="172"/>
      <c r="AD28" s="172"/>
      <c r="AE28" s="172"/>
      <c r="AF28" s="26"/>
      <c r="AG28" s="26"/>
      <c r="AH28" s="26"/>
      <c r="AI28" s="26"/>
      <c r="AJ28" s="26"/>
      <c r="AK28" s="172" t="s">
        <v>32</v>
      </c>
      <c r="AL28" s="172"/>
      <c r="AM28" s="172"/>
      <c r="AN28" s="172"/>
      <c r="AO28" s="172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75">
        <v>0.21</v>
      </c>
      <c r="M29" s="174"/>
      <c r="N29" s="174"/>
      <c r="O29" s="174"/>
      <c r="P29" s="17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ROUND(AV94,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35</v>
      </c>
      <c r="L30" s="175">
        <v>0.15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36</v>
      </c>
      <c r="L31" s="175">
        <v>0.21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37</v>
      </c>
      <c r="L32" s="175">
        <v>0.15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38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96" t="s">
        <v>41</v>
      </c>
      <c r="Y35" s="197"/>
      <c r="Z35" s="197"/>
      <c r="AA35" s="197"/>
      <c r="AB35" s="197"/>
      <c r="AC35" s="34"/>
      <c r="AD35" s="34"/>
      <c r="AE35" s="34"/>
      <c r="AF35" s="34"/>
      <c r="AG35" s="34"/>
      <c r="AH35" s="34"/>
      <c r="AI35" s="34"/>
      <c r="AJ35" s="34"/>
      <c r="AK35" s="198">
        <f>SUM(AK26:AK33)</f>
        <v>0</v>
      </c>
      <c r="AL35" s="197"/>
      <c r="AM35" s="197"/>
      <c r="AN35" s="197"/>
      <c r="AO35" s="19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>
        <f>K5</f>
        <v>0</v>
      </c>
      <c r="AR84" s="45"/>
    </row>
    <row r="85" spans="1:91" s="5" customFormat="1" ht="36.950000000000003" customHeight="1">
      <c r="B85" s="46"/>
      <c r="C85" s="47" t="s">
        <v>13</v>
      </c>
      <c r="L85" s="187" t="str">
        <f>K6</f>
        <v>Medlánky - oprava zpevněných ploch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9" t="str">
        <f>IF(AN8= "","",AN8)</f>
        <v>16. 11. 2021</v>
      </c>
      <c r="AN87" s="189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0" t="str">
        <f>IF(E17="","",E17)</f>
        <v xml:space="preserve"> </v>
      </c>
      <c r="AN89" s="191"/>
      <c r="AO89" s="191"/>
      <c r="AP89" s="191"/>
      <c r="AQ89" s="26"/>
      <c r="AR89" s="27"/>
      <c r="AS89" s="192" t="s">
        <v>49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0" t="str">
        <f>IF(E20="","",E20)</f>
        <v xml:space="preserve"> </v>
      </c>
      <c r="AN90" s="191"/>
      <c r="AO90" s="191"/>
      <c r="AP90" s="191"/>
      <c r="AQ90" s="26"/>
      <c r="AR90" s="27"/>
      <c r="AS90" s="194"/>
      <c r="AT90" s="19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4"/>
      <c r="AT91" s="19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9" t="s">
        <v>50</v>
      </c>
      <c r="D92" s="180"/>
      <c r="E92" s="180"/>
      <c r="F92" s="180"/>
      <c r="G92" s="180"/>
      <c r="H92" s="54"/>
      <c r="I92" s="181" t="s">
        <v>51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52</v>
      </c>
      <c r="AH92" s="180"/>
      <c r="AI92" s="180"/>
      <c r="AJ92" s="180"/>
      <c r="AK92" s="180"/>
      <c r="AL92" s="180"/>
      <c r="AM92" s="180"/>
      <c r="AN92" s="181" t="s">
        <v>53</v>
      </c>
      <c r="AO92" s="180"/>
      <c r="AP92" s="183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4">
        <f>ROUND(SUM(AG95:AG97),2)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3016.2020699999998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16.5" customHeight="1">
      <c r="A95" s="73" t="s">
        <v>73</v>
      </c>
      <c r="B95" s="74"/>
      <c r="C95" s="75"/>
      <c r="D95" s="178" t="s">
        <v>74</v>
      </c>
      <c r="E95" s="178"/>
      <c r="F95" s="178"/>
      <c r="G95" s="178"/>
      <c r="H95" s="178"/>
      <c r="I95" s="76"/>
      <c r="J95" s="178" t="s">
        <v>75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6">
        <f>'SO 01 - Plocha u vrátnice'!J30</f>
        <v>0</v>
      </c>
      <c r="AH95" s="177"/>
      <c r="AI95" s="177"/>
      <c r="AJ95" s="177"/>
      <c r="AK95" s="177"/>
      <c r="AL95" s="177"/>
      <c r="AM95" s="177"/>
      <c r="AN95" s="176">
        <f>SUM(AG95,AT95)</f>
        <v>0</v>
      </c>
      <c r="AO95" s="177"/>
      <c r="AP95" s="177"/>
      <c r="AQ95" s="77" t="s">
        <v>76</v>
      </c>
      <c r="AR95" s="74"/>
      <c r="AS95" s="78">
        <v>0</v>
      </c>
      <c r="AT95" s="79">
        <f>ROUND(SUM(AV95:AW95),2)</f>
        <v>0</v>
      </c>
      <c r="AU95" s="80">
        <f>'SO 01 - Plocha u vrátnice'!P122</f>
        <v>886.96259799999996</v>
      </c>
      <c r="AV95" s="79">
        <f>'SO 01 - Plocha u vrátnice'!J33</f>
        <v>0</v>
      </c>
      <c r="AW95" s="79">
        <f>'SO 01 - Plocha u vrátnice'!J34</f>
        <v>0</v>
      </c>
      <c r="AX95" s="79">
        <f>'SO 01 - Plocha u vrátnice'!J35</f>
        <v>0</v>
      </c>
      <c r="AY95" s="79">
        <f>'SO 01 - Plocha u vrátnice'!J36</f>
        <v>0</v>
      </c>
      <c r="AZ95" s="79">
        <f>'SO 01 - Plocha u vrátnice'!F33</f>
        <v>0</v>
      </c>
      <c r="BA95" s="79">
        <f>'SO 01 - Plocha u vrátnice'!F34</f>
        <v>0</v>
      </c>
      <c r="BB95" s="79">
        <f>'SO 01 - Plocha u vrátnice'!F35</f>
        <v>0</v>
      </c>
      <c r="BC95" s="79">
        <f>'SO 01 - Plocha u vrátnice'!F36</f>
        <v>0</v>
      </c>
      <c r="BD95" s="81">
        <f>'SO 01 - Plocha u vrátnice'!F37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79</v>
      </c>
    </row>
    <row r="96" spans="1:91" s="7" customFormat="1" ht="16.5" customHeight="1">
      <c r="A96" s="73" t="s">
        <v>73</v>
      </c>
      <c r="B96" s="74"/>
      <c r="C96" s="75"/>
      <c r="D96" s="178" t="s">
        <v>80</v>
      </c>
      <c r="E96" s="178"/>
      <c r="F96" s="178"/>
      <c r="G96" s="178"/>
      <c r="H96" s="178"/>
      <c r="I96" s="76"/>
      <c r="J96" s="178" t="s">
        <v>81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6">
        <f>'SO 02 - Panelová plocha'!J30</f>
        <v>0</v>
      </c>
      <c r="AH96" s="177"/>
      <c r="AI96" s="177"/>
      <c r="AJ96" s="177"/>
      <c r="AK96" s="177"/>
      <c r="AL96" s="177"/>
      <c r="AM96" s="177"/>
      <c r="AN96" s="176">
        <f>SUM(AG96,AT96)</f>
        <v>0</v>
      </c>
      <c r="AO96" s="177"/>
      <c r="AP96" s="177"/>
      <c r="AQ96" s="77" t="s">
        <v>76</v>
      </c>
      <c r="AR96" s="74"/>
      <c r="AS96" s="78">
        <v>0</v>
      </c>
      <c r="AT96" s="79">
        <f>ROUND(SUM(AV96:AW96),2)</f>
        <v>0</v>
      </c>
      <c r="AU96" s="80">
        <f>'SO 02 - Panelová plocha'!P122</f>
        <v>1472.9298860000001</v>
      </c>
      <c r="AV96" s="79">
        <f>'SO 02 - Panelová plocha'!J33</f>
        <v>0</v>
      </c>
      <c r="AW96" s="79">
        <f>'SO 02 - Panelová plocha'!J34</f>
        <v>0</v>
      </c>
      <c r="AX96" s="79">
        <f>'SO 02 - Panelová plocha'!J35</f>
        <v>0</v>
      </c>
      <c r="AY96" s="79">
        <f>'SO 02 - Panelová plocha'!J36</f>
        <v>0</v>
      </c>
      <c r="AZ96" s="79">
        <f>'SO 02 - Panelová plocha'!F33</f>
        <v>0</v>
      </c>
      <c r="BA96" s="79">
        <f>'SO 02 - Panelová plocha'!F34</f>
        <v>0</v>
      </c>
      <c r="BB96" s="79">
        <f>'SO 02 - Panelová plocha'!F35</f>
        <v>0</v>
      </c>
      <c r="BC96" s="79">
        <f>'SO 02 - Panelová plocha'!F36</f>
        <v>0</v>
      </c>
      <c r="BD96" s="81">
        <f>'SO 02 - Panelová plocha'!F37</f>
        <v>0</v>
      </c>
      <c r="BT96" s="82" t="s">
        <v>77</v>
      </c>
      <c r="BV96" s="82" t="s">
        <v>71</v>
      </c>
      <c r="BW96" s="82" t="s">
        <v>82</v>
      </c>
      <c r="BX96" s="82" t="s">
        <v>4</v>
      </c>
      <c r="CL96" s="82" t="s">
        <v>1</v>
      </c>
      <c r="CM96" s="82" t="s">
        <v>79</v>
      </c>
    </row>
    <row r="97" spans="1:91" s="7" customFormat="1" ht="16.5" customHeight="1">
      <c r="A97" s="73" t="s">
        <v>73</v>
      </c>
      <c r="B97" s="74"/>
      <c r="C97" s="75"/>
      <c r="D97" s="178" t="s">
        <v>83</v>
      </c>
      <c r="E97" s="178"/>
      <c r="F97" s="178"/>
      <c r="G97" s="178"/>
      <c r="H97" s="178"/>
      <c r="I97" s="76"/>
      <c r="J97" s="178" t="s">
        <v>84</v>
      </c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6">
        <f>'SO 03 - Vjezd autobusů'!J30</f>
        <v>0</v>
      </c>
      <c r="AH97" s="177"/>
      <c r="AI97" s="177"/>
      <c r="AJ97" s="177"/>
      <c r="AK97" s="177"/>
      <c r="AL97" s="177"/>
      <c r="AM97" s="177"/>
      <c r="AN97" s="176">
        <f>SUM(AG97,AT97)</f>
        <v>0</v>
      </c>
      <c r="AO97" s="177"/>
      <c r="AP97" s="177"/>
      <c r="AQ97" s="77" t="s">
        <v>76</v>
      </c>
      <c r="AR97" s="74"/>
      <c r="AS97" s="83">
        <v>0</v>
      </c>
      <c r="AT97" s="84">
        <f>ROUND(SUM(AV97:AW97),2)</f>
        <v>0</v>
      </c>
      <c r="AU97" s="85">
        <f>'SO 03 - Vjezd autobusů'!P123</f>
        <v>656.30958800000008</v>
      </c>
      <c r="AV97" s="84">
        <f>'SO 03 - Vjezd autobusů'!J33</f>
        <v>0</v>
      </c>
      <c r="AW97" s="84">
        <f>'SO 03 - Vjezd autobusů'!J34</f>
        <v>0</v>
      </c>
      <c r="AX97" s="84">
        <f>'SO 03 - Vjezd autobusů'!J35</f>
        <v>0</v>
      </c>
      <c r="AY97" s="84">
        <f>'SO 03 - Vjezd autobusů'!J36</f>
        <v>0</v>
      </c>
      <c r="AZ97" s="84">
        <f>'SO 03 - Vjezd autobusů'!F33</f>
        <v>0</v>
      </c>
      <c r="BA97" s="84">
        <f>'SO 03 - Vjezd autobusů'!F34</f>
        <v>0</v>
      </c>
      <c r="BB97" s="84">
        <f>'SO 03 - Vjezd autobusů'!F35</f>
        <v>0</v>
      </c>
      <c r="BC97" s="84">
        <f>'SO 03 - Vjezd autobusů'!F36</f>
        <v>0</v>
      </c>
      <c r="BD97" s="86">
        <f>'SO 03 - Vjezd autobusů'!F37</f>
        <v>0</v>
      </c>
      <c r="BT97" s="82" t="s">
        <v>77</v>
      </c>
      <c r="BV97" s="82" t="s">
        <v>71</v>
      </c>
      <c r="BW97" s="82" t="s">
        <v>85</v>
      </c>
      <c r="BX97" s="82" t="s">
        <v>4</v>
      </c>
      <c r="CL97" s="82" t="s">
        <v>1</v>
      </c>
      <c r="CM97" s="82" t="s">
        <v>79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Plocha u vrátnice'!C2" display="/"/>
    <hyperlink ref="A96" location="'SO 02 - Panelová plocha'!C2" display="/"/>
    <hyperlink ref="A97" location="'SO 03 - Vjezd autobusů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43" workbookViewId="0">
      <selection activeCell="I153" sqref="I153:I16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8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1" t="str">
        <f>'Rekapitulace stavby'!K6</f>
        <v>Medlánky - oprava zpevněných ploch</v>
      </c>
      <c r="F7" s="202"/>
      <c r="G7" s="202"/>
      <c r="H7" s="202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88</v>
      </c>
      <c r="F9" s="200"/>
      <c r="G9" s="200"/>
      <c r="H9" s="20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'Rekapitulace stavby'!AN8</f>
        <v>16. 11. 2021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6" t="str">
        <f>'Rekapitulace stavby'!E14</f>
        <v xml:space="preserve"> </v>
      </c>
      <c r="F18" s="166"/>
      <c r="G18" s="166"/>
      <c r="H18" s="166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69" t="s">
        <v>1</v>
      </c>
      <c r="F27" s="169"/>
      <c r="G27" s="169"/>
      <c r="H27" s="16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ROUND((SUM(BE122:BE160)),  2)</f>
        <v>0</v>
      </c>
      <c r="G33" s="26"/>
      <c r="H33" s="26"/>
      <c r="I33" s="95">
        <v>0.21</v>
      </c>
      <c r="J33" s="94">
        <f>ROUND(((SUM(BE122:BE160))*I33),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ROUND((SUM(BF122:BF160)),  2)</f>
        <v>0</v>
      </c>
      <c r="G34" s="26"/>
      <c r="H34" s="26"/>
      <c r="I34" s="95">
        <v>0.15</v>
      </c>
      <c r="J34" s="94">
        <f>ROUND(((SUM(BF122:BF160))*I34),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ROUND((SUM(BG122:BG160)),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ROUND((SUM(BH122:BH160)),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ROUND((SUM(BI122:BI160)),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1" t="str">
        <f>E7</f>
        <v>Medlánky - oprava zpevněných ploch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7" t="str">
        <f>E9</f>
        <v>SO 01 - Plocha u vrátnice</v>
      </c>
      <c r="F87" s="200"/>
      <c r="G87" s="200"/>
      <c r="H87" s="20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16. 11. 2021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customHeight="1">
      <c r="B99" s="111"/>
      <c r="D99" s="112" t="s">
        <v>96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10" customFormat="1" ht="19.899999999999999" customHeight="1">
      <c r="B100" s="111"/>
      <c r="D100" s="112" t="s">
        <v>97</v>
      </c>
      <c r="E100" s="113"/>
      <c r="F100" s="113"/>
      <c r="G100" s="113"/>
      <c r="H100" s="113"/>
      <c r="I100" s="113"/>
      <c r="J100" s="114">
        <f>J140</f>
        <v>0</v>
      </c>
      <c r="L100" s="111"/>
    </row>
    <row r="101" spans="1:31" s="10" customFormat="1" ht="19.899999999999999" customHeight="1">
      <c r="B101" s="111"/>
      <c r="D101" s="112" t="s">
        <v>98</v>
      </c>
      <c r="E101" s="113"/>
      <c r="F101" s="113"/>
      <c r="G101" s="113"/>
      <c r="H101" s="113"/>
      <c r="I101" s="113"/>
      <c r="J101" s="114">
        <f>J152</f>
        <v>0</v>
      </c>
      <c r="L101" s="111"/>
    </row>
    <row r="102" spans="1:31" s="10" customFormat="1" ht="19.899999999999999" customHeight="1">
      <c r="B102" s="111"/>
      <c r="D102" s="112" t="s">
        <v>99</v>
      </c>
      <c r="E102" s="113"/>
      <c r="F102" s="113"/>
      <c r="G102" s="113"/>
      <c r="H102" s="113"/>
      <c r="I102" s="113"/>
      <c r="J102" s="114">
        <f>J159</f>
        <v>0</v>
      </c>
      <c r="L102" s="111"/>
    </row>
    <row r="103" spans="1:31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100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01" t="str">
        <f>E7</f>
        <v>Medlánky - oprava zpevněných ploch</v>
      </c>
      <c r="F112" s="202"/>
      <c r="G112" s="202"/>
      <c r="H112" s="20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87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87" t="str">
        <f>E9</f>
        <v>SO 01 - Plocha u vrátnice</v>
      </c>
      <c r="F114" s="200"/>
      <c r="G114" s="200"/>
      <c r="H114" s="200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 xml:space="preserve"> </v>
      </c>
      <c r="G116" s="26"/>
      <c r="H116" s="26"/>
      <c r="I116" s="23" t="s">
        <v>19</v>
      </c>
      <c r="J116" s="49" t="str">
        <f>IF(J12="","",J12)</f>
        <v>16. 11. 2021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E15</f>
        <v xml:space="preserve"> </v>
      </c>
      <c r="G118" s="26"/>
      <c r="H118" s="26"/>
      <c r="I118" s="23" t="s">
        <v>25</v>
      </c>
      <c r="J118" s="24" t="str">
        <f>E21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24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27</v>
      </c>
      <c r="J119" s="24" t="str">
        <f>E24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101</v>
      </c>
      <c r="D121" s="118" t="s">
        <v>54</v>
      </c>
      <c r="E121" s="118" t="s">
        <v>50</v>
      </c>
      <c r="F121" s="118" t="s">
        <v>51</v>
      </c>
      <c r="G121" s="118" t="s">
        <v>102</v>
      </c>
      <c r="H121" s="118" t="s">
        <v>103</v>
      </c>
      <c r="I121" s="118" t="s">
        <v>104</v>
      </c>
      <c r="J121" s="119" t="s">
        <v>91</v>
      </c>
      <c r="K121" s="120" t="s">
        <v>105</v>
      </c>
      <c r="L121" s="121"/>
      <c r="M121" s="56" t="s">
        <v>1</v>
      </c>
      <c r="N121" s="57" t="s">
        <v>33</v>
      </c>
      <c r="O121" s="57" t="s">
        <v>106</v>
      </c>
      <c r="P121" s="57" t="s">
        <v>107</v>
      </c>
      <c r="Q121" s="57" t="s">
        <v>108</v>
      </c>
      <c r="R121" s="57" t="s">
        <v>109</v>
      </c>
      <c r="S121" s="57" t="s">
        <v>110</v>
      </c>
      <c r="T121" s="58" t="s">
        <v>111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112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</f>
        <v>886.96259799999996</v>
      </c>
      <c r="Q122" s="60"/>
      <c r="R122" s="123">
        <f>R123</f>
        <v>21.742380000000004</v>
      </c>
      <c r="S122" s="60"/>
      <c r="T122" s="124">
        <f>T123</f>
        <v>218.13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68</v>
      </c>
      <c r="AU122" s="14" t="s">
        <v>93</v>
      </c>
      <c r="BK122" s="125">
        <f>BK123</f>
        <v>0</v>
      </c>
    </row>
    <row r="123" spans="1:65" s="12" customFormat="1" ht="25.9" customHeight="1">
      <c r="B123" s="126"/>
      <c r="D123" s="127" t="s">
        <v>68</v>
      </c>
      <c r="E123" s="128" t="s">
        <v>113</v>
      </c>
      <c r="F123" s="128" t="s">
        <v>114</v>
      </c>
      <c r="J123" s="129">
        <f>BK123</f>
        <v>0</v>
      </c>
      <c r="L123" s="126"/>
      <c r="M123" s="130"/>
      <c r="N123" s="131"/>
      <c r="O123" s="131"/>
      <c r="P123" s="132">
        <f>P124+P134+P140+P152+P159</f>
        <v>886.96259799999996</v>
      </c>
      <c r="Q123" s="131"/>
      <c r="R123" s="132">
        <f>R124+R134+R140+R152+R159</f>
        <v>21.742380000000004</v>
      </c>
      <c r="S123" s="131"/>
      <c r="T123" s="133">
        <f>T124+T134+T140+T152+T159</f>
        <v>218.13</v>
      </c>
      <c r="AR123" s="127" t="s">
        <v>77</v>
      </c>
      <c r="AT123" s="134" t="s">
        <v>68</v>
      </c>
      <c r="AU123" s="134" t="s">
        <v>69</v>
      </c>
      <c r="AY123" s="127" t="s">
        <v>115</v>
      </c>
      <c r="BK123" s="135">
        <f>BK124+BK134+BK140+BK152+BK159</f>
        <v>0</v>
      </c>
    </row>
    <row r="124" spans="1:65" s="12" customFormat="1" ht="22.9" customHeight="1">
      <c r="B124" s="126"/>
      <c r="D124" s="127" t="s">
        <v>68</v>
      </c>
      <c r="E124" s="136" t="s">
        <v>77</v>
      </c>
      <c r="F124" s="136" t="s">
        <v>116</v>
      </c>
      <c r="J124" s="137">
        <f>BK124</f>
        <v>0</v>
      </c>
      <c r="L124" s="126"/>
      <c r="M124" s="130"/>
      <c r="N124" s="131"/>
      <c r="O124" s="131"/>
      <c r="P124" s="132">
        <f>SUM(P125:P133)</f>
        <v>77.856999999999999</v>
      </c>
      <c r="Q124" s="131"/>
      <c r="R124" s="132">
        <f>SUM(R125:R133)</f>
        <v>8.0000000000000002E-3</v>
      </c>
      <c r="S124" s="131"/>
      <c r="T124" s="133">
        <f>SUM(T125:T133)</f>
        <v>195.51</v>
      </c>
      <c r="AR124" s="127" t="s">
        <v>77</v>
      </c>
      <c r="AT124" s="134" t="s">
        <v>68</v>
      </c>
      <c r="AU124" s="134" t="s">
        <v>77</v>
      </c>
      <c r="AY124" s="127" t="s">
        <v>115</v>
      </c>
      <c r="BK124" s="135">
        <f>SUM(BK125:BK133)</f>
        <v>0</v>
      </c>
    </row>
    <row r="125" spans="1:65" s="2" customFormat="1" ht="24.2" customHeight="1">
      <c r="A125" s="26"/>
      <c r="B125" s="138"/>
      <c r="C125" s="139" t="s">
        <v>117</v>
      </c>
      <c r="D125" s="139" t="s">
        <v>118</v>
      </c>
      <c r="E125" s="140" t="s">
        <v>119</v>
      </c>
      <c r="F125" s="141" t="s">
        <v>120</v>
      </c>
      <c r="G125" s="142" t="s">
        <v>121</v>
      </c>
      <c r="H125" s="143">
        <v>220</v>
      </c>
      <c r="I125" s="144"/>
      <c r="J125" s="144">
        <f t="shared" ref="J125:J133" si="0">ROUND(I125*H125,2)</f>
        <v>0</v>
      </c>
      <c r="K125" s="145"/>
      <c r="L125" s="27"/>
      <c r="M125" s="146" t="s">
        <v>1</v>
      </c>
      <c r="N125" s="147" t="s">
        <v>34</v>
      </c>
      <c r="O125" s="148">
        <v>4.1000000000000002E-2</v>
      </c>
      <c r="P125" s="148">
        <f t="shared" ref="P125:P133" si="1">O125*H125</f>
        <v>9.02</v>
      </c>
      <c r="Q125" s="148">
        <v>0</v>
      </c>
      <c r="R125" s="148">
        <f t="shared" ref="R125:R133" si="2">Q125*H125</f>
        <v>0</v>
      </c>
      <c r="S125" s="148">
        <v>0.41699999999999998</v>
      </c>
      <c r="T125" s="149">
        <f t="shared" ref="T125:T133" si="3">S125*H125</f>
        <v>91.74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122</v>
      </c>
      <c r="AT125" s="150" t="s">
        <v>118</v>
      </c>
      <c r="AU125" s="150" t="s">
        <v>79</v>
      </c>
      <c r="AY125" s="14" t="s">
        <v>115</v>
      </c>
      <c r="BE125" s="151">
        <f t="shared" ref="BE125:BE133" si="4">IF(N125="základní",J125,0)</f>
        <v>0</v>
      </c>
      <c r="BF125" s="151">
        <f t="shared" ref="BF125:BF133" si="5">IF(N125="snížená",J125,0)</f>
        <v>0</v>
      </c>
      <c r="BG125" s="151">
        <f t="shared" ref="BG125:BG133" si="6">IF(N125="zákl. přenesená",J125,0)</f>
        <v>0</v>
      </c>
      <c r="BH125" s="151">
        <f t="shared" ref="BH125:BH133" si="7">IF(N125="sníž. přenesená",J125,0)</f>
        <v>0</v>
      </c>
      <c r="BI125" s="151">
        <f t="shared" ref="BI125:BI133" si="8">IF(N125="nulová",J125,0)</f>
        <v>0</v>
      </c>
      <c r="BJ125" s="14" t="s">
        <v>77</v>
      </c>
      <c r="BK125" s="151">
        <f t="shared" ref="BK125:BK133" si="9">ROUND(I125*H125,2)</f>
        <v>0</v>
      </c>
      <c r="BL125" s="14" t="s">
        <v>122</v>
      </c>
      <c r="BM125" s="150" t="s">
        <v>123</v>
      </c>
    </row>
    <row r="126" spans="1:65" s="2" customFormat="1" ht="14.45" customHeight="1">
      <c r="A126" s="26"/>
      <c r="B126" s="138"/>
      <c r="C126" s="139" t="s">
        <v>79</v>
      </c>
      <c r="D126" s="139" t="s">
        <v>118</v>
      </c>
      <c r="E126" s="140" t="s">
        <v>124</v>
      </c>
      <c r="F126" s="141" t="s">
        <v>125</v>
      </c>
      <c r="G126" s="142" t="s">
        <v>121</v>
      </c>
      <c r="H126" s="143">
        <v>30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34</v>
      </c>
      <c r="O126" s="148">
        <v>0.22</v>
      </c>
      <c r="P126" s="148">
        <f t="shared" si="1"/>
        <v>6.6</v>
      </c>
      <c r="Q126" s="148">
        <v>0</v>
      </c>
      <c r="R126" s="148">
        <f t="shared" si="2"/>
        <v>0</v>
      </c>
      <c r="S126" s="148">
        <v>9.8000000000000004E-2</v>
      </c>
      <c r="T126" s="149">
        <f t="shared" si="3"/>
        <v>2.94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122</v>
      </c>
      <c r="AT126" s="150" t="s">
        <v>118</v>
      </c>
      <c r="AU126" s="150" t="s">
        <v>79</v>
      </c>
      <c r="AY126" s="14" t="s">
        <v>115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77</v>
      </c>
      <c r="BK126" s="151">
        <f t="shared" si="9"/>
        <v>0</v>
      </c>
      <c r="BL126" s="14" t="s">
        <v>122</v>
      </c>
      <c r="BM126" s="150" t="s">
        <v>126</v>
      </c>
    </row>
    <row r="127" spans="1:65" s="2" customFormat="1" ht="24.2" customHeight="1">
      <c r="A127" s="26"/>
      <c r="B127" s="138"/>
      <c r="C127" s="139" t="s">
        <v>8</v>
      </c>
      <c r="D127" s="139" t="s">
        <v>118</v>
      </c>
      <c r="E127" s="140" t="s">
        <v>127</v>
      </c>
      <c r="F127" s="141" t="s">
        <v>128</v>
      </c>
      <c r="G127" s="142" t="s">
        <v>121</v>
      </c>
      <c r="H127" s="143">
        <v>21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34</v>
      </c>
      <c r="O127" s="148">
        <v>3.3000000000000002E-2</v>
      </c>
      <c r="P127" s="148">
        <f t="shared" si="1"/>
        <v>0.69300000000000006</v>
      </c>
      <c r="Q127" s="148">
        <v>0</v>
      </c>
      <c r="R127" s="148">
        <f t="shared" si="2"/>
        <v>0</v>
      </c>
      <c r="S127" s="148">
        <v>0.18</v>
      </c>
      <c r="T127" s="149">
        <f t="shared" si="3"/>
        <v>3.78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122</v>
      </c>
      <c r="AT127" s="150" t="s">
        <v>118</v>
      </c>
      <c r="AU127" s="150" t="s">
        <v>79</v>
      </c>
      <c r="AY127" s="14" t="s">
        <v>115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77</v>
      </c>
      <c r="BK127" s="151">
        <f t="shared" si="9"/>
        <v>0</v>
      </c>
      <c r="BL127" s="14" t="s">
        <v>122</v>
      </c>
      <c r="BM127" s="150" t="s">
        <v>129</v>
      </c>
    </row>
    <row r="128" spans="1:65" s="2" customFormat="1" ht="24.2" customHeight="1">
      <c r="A128" s="26"/>
      <c r="B128" s="138"/>
      <c r="C128" s="139" t="s">
        <v>130</v>
      </c>
      <c r="D128" s="139" t="s">
        <v>118</v>
      </c>
      <c r="E128" s="140" t="s">
        <v>131</v>
      </c>
      <c r="F128" s="141" t="s">
        <v>132</v>
      </c>
      <c r="G128" s="142" t="s">
        <v>121</v>
      </c>
      <c r="H128" s="143">
        <v>220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34</v>
      </c>
      <c r="O128" s="148">
        <v>7.2999999999999995E-2</v>
      </c>
      <c r="P128" s="148">
        <f t="shared" si="1"/>
        <v>16.059999999999999</v>
      </c>
      <c r="Q128" s="148">
        <v>0</v>
      </c>
      <c r="R128" s="148">
        <f t="shared" si="2"/>
        <v>0</v>
      </c>
      <c r="S128" s="148">
        <v>0.28999999999999998</v>
      </c>
      <c r="T128" s="149">
        <f t="shared" si="3"/>
        <v>63.8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122</v>
      </c>
      <c r="AT128" s="150" t="s">
        <v>118</v>
      </c>
      <c r="AU128" s="150" t="s">
        <v>79</v>
      </c>
      <c r="AY128" s="14" t="s">
        <v>115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77</v>
      </c>
      <c r="BK128" s="151">
        <f t="shared" si="9"/>
        <v>0</v>
      </c>
      <c r="BL128" s="14" t="s">
        <v>122</v>
      </c>
      <c r="BM128" s="150" t="s">
        <v>133</v>
      </c>
    </row>
    <row r="129" spans="1:65" s="2" customFormat="1" ht="24.2" customHeight="1">
      <c r="A129" s="26"/>
      <c r="B129" s="138"/>
      <c r="C129" s="139" t="s">
        <v>77</v>
      </c>
      <c r="D129" s="139" t="s">
        <v>118</v>
      </c>
      <c r="E129" s="140" t="s">
        <v>134</v>
      </c>
      <c r="F129" s="141" t="s">
        <v>135</v>
      </c>
      <c r="G129" s="142" t="s">
        <v>121</v>
      </c>
      <c r="H129" s="143">
        <v>200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34</v>
      </c>
      <c r="O129" s="148">
        <v>7.5999999999999998E-2</v>
      </c>
      <c r="P129" s="148">
        <f t="shared" si="1"/>
        <v>15.2</v>
      </c>
      <c r="Q129" s="148">
        <v>4.0000000000000003E-5</v>
      </c>
      <c r="R129" s="148">
        <f t="shared" si="2"/>
        <v>8.0000000000000002E-3</v>
      </c>
      <c r="S129" s="148">
        <v>0.115</v>
      </c>
      <c r="T129" s="149">
        <f t="shared" si="3"/>
        <v>23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122</v>
      </c>
      <c r="AT129" s="150" t="s">
        <v>118</v>
      </c>
      <c r="AU129" s="150" t="s">
        <v>79</v>
      </c>
      <c r="AY129" s="14" t="s">
        <v>115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77</v>
      </c>
      <c r="BK129" s="151">
        <f t="shared" si="9"/>
        <v>0</v>
      </c>
      <c r="BL129" s="14" t="s">
        <v>122</v>
      </c>
      <c r="BM129" s="150" t="s">
        <v>136</v>
      </c>
    </row>
    <row r="130" spans="1:65" s="2" customFormat="1" ht="14.45" customHeight="1">
      <c r="A130" s="26"/>
      <c r="B130" s="138"/>
      <c r="C130" s="139" t="s">
        <v>137</v>
      </c>
      <c r="D130" s="139" t="s">
        <v>118</v>
      </c>
      <c r="E130" s="140" t="s">
        <v>138</v>
      </c>
      <c r="F130" s="141" t="s">
        <v>139</v>
      </c>
      <c r="G130" s="142" t="s">
        <v>140</v>
      </c>
      <c r="H130" s="143">
        <v>50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34</v>
      </c>
      <c r="O130" s="148">
        <v>0.13300000000000001</v>
      </c>
      <c r="P130" s="148">
        <f t="shared" si="1"/>
        <v>6.65</v>
      </c>
      <c r="Q130" s="148">
        <v>0</v>
      </c>
      <c r="R130" s="148">
        <f t="shared" si="2"/>
        <v>0</v>
      </c>
      <c r="S130" s="148">
        <v>0.20499999999999999</v>
      </c>
      <c r="T130" s="149">
        <f t="shared" si="3"/>
        <v>10.25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122</v>
      </c>
      <c r="AT130" s="150" t="s">
        <v>118</v>
      </c>
      <c r="AU130" s="150" t="s">
        <v>79</v>
      </c>
      <c r="AY130" s="14" t="s">
        <v>115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77</v>
      </c>
      <c r="BK130" s="151">
        <f t="shared" si="9"/>
        <v>0</v>
      </c>
      <c r="BL130" s="14" t="s">
        <v>122</v>
      </c>
      <c r="BM130" s="150" t="s">
        <v>141</v>
      </c>
    </row>
    <row r="131" spans="1:65" s="2" customFormat="1" ht="24.2" customHeight="1">
      <c r="A131" s="26"/>
      <c r="B131" s="138"/>
      <c r="C131" s="139" t="s">
        <v>142</v>
      </c>
      <c r="D131" s="139" t="s">
        <v>118</v>
      </c>
      <c r="E131" s="140" t="s">
        <v>143</v>
      </c>
      <c r="F131" s="141" t="s">
        <v>144</v>
      </c>
      <c r="G131" s="142" t="s">
        <v>145</v>
      </c>
      <c r="H131" s="143">
        <v>10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34</v>
      </c>
      <c r="O131" s="148">
        <v>0.96699999999999997</v>
      </c>
      <c r="P131" s="148">
        <f t="shared" si="1"/>
        <v>9.67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122</v>
      </c>
      <c r="AT131" s="150" t="s">
        <v>118</v>
      </c>
      <c r="AU131" s="150" t="s">
        <v>79</v>
      </c>
      <c r="AY131" s="14" t="s">
        <v>115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77</v>
      </c>
      <c r="BK131" s="151">
        <f t="shared" si="9"/>
        <v>0</v>
      </c>
      <c r="BL131" s="14" t="s">
        <v>122</v>
      </c>
      <c r="BM131" s="150" t="s">
        <v>146</v>
      </c>
    </row>
    <row r="132" spans="1:65" s="2" customFormat="1" ht="24.2" customHeight="1">
      <c r="A132" s="26"/>
      <c r="B132" s="138"/>
      <c r="C132" s="139" t="s">
        <v>147</v>
      </c>
      <c r="D132" s="139" t="s">
        <v>118</v>
      </c>
      <c r="E132" s="140" t="s">
        <v>148</v>
      </c>
      <c r="F132" s="141" t="s">
        <v>149</v>
      </c>
      <c r="G132" s="142" t="s">
        <v>145</v>
      </c>
      <c r="H132" s="143">
        <v>10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0.63200000000000001</v>
      </c>
      <c r="P132" s="148">
        <f t="shared" si="1"/>
        <v>6.32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122</v>
      </c>
      <c r="AT132" s="150" t="s">
        <v>118</v>
      </c>
      <c r="AU132" s="150" t="s">
        <v>79</v>
      </c>
      <c r="AY132" s="14" t="s">
        <v>115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77</v>
      </c>
      <c r="BK132" s="151">
        <f t="shared" si="9"/>
        <v>0</v>
      </c>
      <c r="BL132" s="14" t="s">
        <v>122</v>
      </c>
      <c r="BM132" s="150" t="s">
        <v>150</v>
      </c>
    </row>
    <row r="133" spans="1:65" s="2" customFormat="1" ht="24.2" customHeight="1">
      <c r="A133" s="26"/>
      <c r="B133" s="138"/>
      <c r="C133" s="139" t="s">
        <v>151</v>
      </c>
      <c r="D133" s="139" t="s">
        <v>118</v>
      </c>
      <c r="E133" s="140" t="s">
        <v>152</v>
      </c>
      <c r="F133" s="141" t="s">
        <v>153</v>
      </c>
      <c r="G133" s="142" t="s">
        <v>121</v>
      </c>
      <c r="H133" s="143">
        <v>273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34</v>
      </c>
      <c r="O133" s="148">
        <v>2.8000000000000001E-2</v>
      </c>
      <c r="P133" s="148">
        <f t="shared" si="1"/>
        <v>7.6440000000000001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122</v>
      </c>
      <c r="AT133" s="150" t="s">
        <v>118</v>
      </c>
      <c r="AU133" s="150" t="s">
        <v>79</v>
      </c>
      <c r="AY133" s="14" t="s">
        <v>115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77</v>
      </c>
      <c r="BK133" s="151">
        <f t="shared" si="9"/>
        <v>0</v>
      </c>
      <c r="BL133" s="14" t="s">
        <v>122</v>
      </c>
      <c r="BM133" s="150" t="s">
        <v>154</v>
      </c>
    </row>
    <row r="134" spans="1:65" s="12" customFormat="1" ht="22.9" customHeight="1">
      <c r="B134" s="126"/>
      <c r="D134" s="127" t="s">
        <v>68</v>
      </c>
      <c r="E134" s="136" t="s">
        <v>155</v>
      </c>
      <c r="F134" s="136" t="s">
        <v>156</v>
      </c>
      <c r="J134" s="137">
        <f>BK134</f>
        <v>0</v>
      </c>
      <c r="L134" s="126"/>
      <c r="M134" s="130"/>
      <c r="N134" s="131"/>
      <c r="O134" s="131"/>
      <c r="P134" s="132">
        <f>SUM(P135:P139)</f>
        <v>131.166</v>
      </c>
      <c r="Q134" s="131"/>
      <c r="R134" s="132">
        <f>SUM(R135:R139)</f>
        <v>0</v>
      </c>
      <c r="S134" s="131"/>
      <c r="T134" s="133">
        <f>SUM(T135:T139)</f>
        <v>0</v>
      </c>
      <c r="AR134" s="127" t="s">
        <v>77</v>
      </c>
      <c r="AT134" s="134" t="s">
        <v>68</v>
      </c>
      <c r="AU134" s="134" t="s">
        <v>77</v>
      </c>
      <c r="AY134" s="127" t="s">
        <v>115</v>
      </c>
      <c r="BK134" s="135">
        <f>SUM(BK135:BK139)</f>
        <v>0</v>
      </c>
    </row>
    <row r="135" spans="1:65" s="2" customFormat="1" ht="24.2" customHeight="1">
      <c r="A135" s="26"/>
      <c r="B135" s="138"/>
      <c r="C135" s="139" t="s">
        <v>157</v>
      </c>
      <c r="D135" s="139" t="s">
        <v>118</v>
      </c>
      <c r="E135" s="140" t="s">
        <v>158</v>
      </c>
      <c r="F135" s="141" t="s">
        <v>159</v>
      </c>
      <c r="G135" s="142" t="s">
        <v>121</v>
      </c>
      <c r="H135" s="143">
        <v>273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34</v>
      </c>
      <c r="O135" s="148">
        <v>0.307</v>
      </c>
      <c r="P135" s="148">
        <f>O135*H135</f>
        <v>83.810999999999993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122</v>
      </c>
      <c r="AT135" s="150" t="s">
        <v>118</v>
      </c>
      <c r="AU135" s="150" t="s">
        <v>79</v>
      </c>
      <c r="AY135" s="14" t="s">
        <v>115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122</v>
      </c>
      <c r="BM135" s="150" t="s">
        <v>160</v>
      </c>
    </row>
    <row r="136" spans="1:65" s="2" customFormat="1" ht="24.2" customHeight="1">
      <c r="A136" s="26"/>
      <c r="B136" s="138"/>
      <c r="C136" s="139" t="s">
        <v>161</v>
      </c>
      <c r="D136" s="139" t="s">
        <v>118</v>
      </c>
      <c r="E136" s="140" t="s">
        <v>162</v>
      </c>
      <c r="F136" s="141" t="s">
        <v>163</v>
      </c>
      <c r="G136" s="142" t="s">
        <v>121</v>
      </c>
      <c r="H136" s="143">
        <v>220</v>
      </c>
      <c r="I136" s="144"/>
      <c r="J136" s="144">
        <f>ROUND(I136*H136,2)</f>
        <v>0</v>
      </c>
      <c r="K136" s="145"/>
      <c r="L136" s="27"/>
      <c r="M136" s="146" t="s">
        <v>1</v>
      </c>
      <c r="N136" s="147" t="s">
        <v>34</v>
      </c>
      <c r="O136" s="148">
        <v>2.7E-2</v>
      </c>
      <c r="P136" s="148">
        <f>O136*H136</f>
        <v>5.9399999999999995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122</v>
      </c>
      <c r="AT136" s="150" t="s">
        <v>118</v>
      </c>
      <c r="AU136" s="150" t="s">
        <v>79</v>
      </c>
      <c r="AY136" s="14" t="s">
        <v>115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4" t="s">
        <v>77</v>
      </c>
      <c r="BK136" s="151">
        <f>ROUND(I136*H136,2)</f>
        <v>0</v>
      </c>
      <c r="BL136" s="14" t="s">
        <v>122</v>
      </c>
      <c r="BM136" s="150" t="s">
        <v>164</v>
      </c>
    </row>
    <row r="137" spans="1:65" s="2" customFormat="1" ht="24.2" customHeight="1">
      <c r="A137" s="26"/>
      <c r="B137" s="138"/>
      <c r="C137" s="139" t="s">
        <v>165</v>
      </c>
      <c r="D137" s="139" t="s">
        <v>118</v>
      </c>
      <c r="E137" s="140" t="s">
        <v>166</v>
      </c>
      <c r="F137" s="141" t="s">
        <v>167</v>
      </c>
      <c r="G137" s="142" t="s">
        <v>121</v>
      </c>
      <c r="H137" s="143">
        <v>1049</v>
      </c>
      <c r="I137" s="144"/>
      <c r="J137" s="144">
        <f>ROUND(I137*H137,2)</f>
        <v>0</v>
      </c>
      <c r="K137" s="145"/>
      <c r="L137" s="27"/>
      <c r="M137" s="146" t="s">
        <v>1</v>
      </c>
      <c r="N137" s="147" t="s">
        <v>34</v>
      </c>
      <c r="O137" s="148">
        <v>2E-3</v>
      </c>
      <c r="P137" s="148">
        <f>O137*H137</f>
        <v>2.0979999999999999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122</v>
      </c>
      <c r="AT137" s="150" t="s">
        <v>118</v>
      </c>
      <c r="AU137" s="150" t="s">
        <v>79</v>
      </c>
      <c r="AY137" s="14" t="s">
        <v>115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122</v>
      </c>
      <c r="BM137" s="150" t="s">
        <v>168</v>
      </c>
    </row>
    <row r="138" spans="1:65" s="2" customFormat="1" ht="24.2" customHeight="1">
      <c r="A138" s="26"/>
      <c r="B138" s="138"/>
      <c r="C138" s="139" t="s">
        <v>169</v>
      </c>
      <c r="D138" s="139" t="s">
        <v>118</v>
      </c>
      <c r="E138" s="140" t="s">
        <v>170</v>
      </c>
      <c r="F138" s="141" t="s">
        <v>171</v>
      </c>
      <c r="G138" s="142" t="s">
        <v>121</v>
      </c>
      <c r="H138" s="143">
        <v>503</v>
      </c>
      <c r="I138" s="144"/>
      <c r="J138" s="144">
        <f>ROUND(I138*H138,2)</f>
        <v>0</v>
      </c>
      <c r="K138" s="145"/>
      <c r="L138" s="27"/>
      <c r="M138" s="146" t="s">
        <v>1</v>
      </c>
      <c r="N138" s="147" t="s">
        <v>34</v>
      </c>
      <c r="O138" s="148">
        <v>7.0999999999999994E-2</v>
      </c>
      <c r="P138" s="148">
        <f>O138*H138</f>
        <v>35.712999999999994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122</v>
      </c>
      <c r="AT138" s="150" t="s">
        <v>118</v>
      </c>
      <c r="AU138" s="150" t="s">
        <v>79</v>
      </c>
      <c r="AY138" s="14" t="s">
        <v>115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0</v>
      </c>
      <c r="BL138" s="14" t="s">
        <v>122</v>
      </c>
      <c r="BM138" s="150" t="s">
        <v>172</v>
      </c>
    </row>
    <row r="139" spans="1:65" s="2" customFormat="1" ht="24.2" customHeight="1">
      <c r="A139" s="26"/>
      <c r="B139" s="138"/>
      <c r="C139" s="139" t="s">
        <v>173</v>
      </c>
      <c r="D139" s="139" t="s">
        <v>118</v>
      </c>
      <c r="E139" s="140" t="s">
        <v>174</v>
      </c>
      <c r="F139" s="141" t="s">
        <v>175</v>
      </c>
      <c r="G139" s="142" t="s">
        <v>121</v>
      </c>
      <c r="H139" s="143">
        <v>53</v>
      </c>
      <c r="I139" s="144"/>
      <c r="J139" s="144">
        <f>ROUND(I139*H139,2)</f>
        <v>0</v>
      </c>
      <c r="K139" s="145"/>
      <c r="L139" s="27"/>
      <c r="M139" s="146" t="s">
        <v>1</v>
      </c>
      <c r="N139" s="147" t="s">
        <v>34</v>
      </c>
      <c r="O139" s="148">
        <v>6.8000000000000005E-2</v>
      </c>
      <c r="P139" s="148">
        <f>O139*H139</f>
        <v>3.6040000000000001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122</v>
      </c>
      <c r="AT139" s="150" t="s">
        <v>118</v>
      </c>
      <c r="AU139" s="150" t="s">
        <v>79</v>
      </c>
      <c r="AY139" s="14" t="s">
        <v>115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0</v>
      </c>
      <c r="BL139" s="14" t="s">
        <v>122</v>
      </c>
      <c r="BM139" s="150" t="s">
        <v>176</v>
      </c>
    </row>
    <row r="140" spans="1:65" s="12" customFormat="1" ht="22.9" customHeight="1">
      <c r="B140" s="126"/>
      <c r="D140" s="127" t="s">
        <v>68</v>
      </c>
      <c r="E140" s="136" t="s">
        <v>165</v>
      </c>
      <c r="F140" s="136" t="s">
        <v>177</v>
      </c>
      <c r="J140" s="137">
        <f>BK140</f>
        <v>0</v>
      </c>
      <c r="L140" s="126"/>
      <c r="M140" s="130"/>
      <c r="N140" s="131"/>
      <c r="O140" s="131"/>
      <c r="P140" s="132">
        <f>SUM(P141:P151)</f>
        <v>187.31100000000001</v>
      </c>
      <c r="Q140" s="131"/>
      <c r="R140" s="132">
        <f>SUM(R141:R151)</f>
        <v>21.734380000000005</v>
      </c>
      <c r="S140" s="131"/>
      <c r="T140" s="133">
        <f>SUM(T141:T151)</f>
        <v>22.62</v>
      </c>
      <c r="AR140" s="127" t="s">
        <v>77</v>
      </c>
      <c r="AT140" s="134" t="s">
        <v>68</v>
      </c>
      <c r="AU140" s="134" t="s">
        <v>77</v>
      </c>
      <c r="AY140" s="127" t="s">
        <v>115</v>
      </c>
      <c r="BK140" s="135">
        <f>SUM(BK141:BK151)</f>
        <v>0</v>
      </c>
    </row>
    <row r="141" spans="1:65" s="2" customFormat="1" ht="24.2" customHeight="1">
      <c r="A141" s="26"/>
      <c r="B141" s="138"/>
      <c r="C141" s="139" t="s">
        <v>178</v>
      </c>
      <c r="D141" s="139" t="s">
        <v>118</v>
      </c>
      <c r="E141" s="140" t="s">
        <v>179</v>
      </c>
      <c r="F141" s="141" t="s">
        <v>180</v>
      </c>
      <c r="G141" s="142" t="s">
        <v>140</v>
      </c>
      <c r="H141" s="143">
        <v>50</v>
      </c>
      <c r="I141" s="144"/>
      <c r="J141" s="144">
        <f t="shared" ref="J141:J151" si="10">ROUND(I141*H141,2)</f>
        <v>0</v>
      </c>
      <c r="K141" s="145"/>
      <c r="L141" s="27"/>
      <c r="M141" s="146" t="s">
        <v>1</v>
      </c>
      <c r="N141" s="147" t="s">
        <v>34</v>
      </c>
      <c r="O141" s="148">
        <v>0.26800000000000002</v>
      </c>
      <c r="P141" s="148">
        <f t="shared" ref="P141:P151" si="11">O141*H141</f>
        <v>13.4</v>
      </c>
      <c r="Q141" s="148">
        <v>0.15540000000000001</v>
      </c>
      <c r="R141" s="148">
        <f t="shared" ref="R141:R151" si="12">Q141*H141</f>
        <v>7.7700000000000005</v>
      </c>
      <c r="S141" s="148">
        <v>0</v>
      </c>
      <c r="T141" s="149">
        <f t="shared" ref="T141:T151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122</v>
      </c>
      <c r="AT141" s="150" t="s">
        <v>118</v>
      </c>
      <c r="AU141" s="150" t="s">
        <v>79</v>
      </c>
      <c r="AY141" s="14" t="s">
        <v>115</v>
      </c>
      <c r="BE141" s="151">
        <f t="shared" ref="BE141:BE151" si="14">IF(N141="základní",J141,0)</f>
        <v>0</v>
      </c>
      <c r="BF141" s="151">
        <f t="shared" ref="BF141:BF151" si="15">IF(N141="snížená",J141,0)</f>
        <v>0</v>
      </c>
      <c r="BG141" s="151">
        <f t="shared" ref="BG141:BG151" si="16">IF(N141="zákl. přenesená",J141,0)</f>
        <v>0</v>
      </c>
      <c r="BH141" s="151">
        <f t="shared" ref="BH141:BH151" si="17">IF(N141="sníž. přenesená",J141,0)</f>
        <v>0</v>
      </c>
      <c r="BI141" s="151">
        <f t="shared" ref="BI141:BI151" si="18">IF(N141="nulová",J141,0)</f>
        <v>0</v>
      </c>
      <c r="BJ141" s="14" t="s">
        <v>77</v>
      </c>
      <c r="BK141" s="151">
        <f t="shared" ref="BK141:BK151" si="19">ROUND(I141*H141,2)</f>
        <v>0</v>
      </c>
      <c r="BL141" s="14" t="s">
        <v>122</v>
      </c>
      <c r="BM141" s="150" t="s">
        <v>181</v>
      </c>
    </row>
    <row r="142" spans="1:65" s="2" customFormat="1" ht="14.45" customHeight="1">
      <c r="A142" s="26"/>
      <c r="B142" s="138"/>
      <c r="C142" s="152" t="s">
        <v>182</v>
      </c>
      <c r="D142" s="152" t="s">
        <v>183</v>
      </c>
      <c r="E142" s="153" t="s">
        <v>184</v>
      </c>
      <c r="F142" s="154" t="s">
        <v>185</v>
      </c>
      <c r="G142" s="155" t="s">
        <v>140</v>
      </c>
      <c r="H142" s="156">
        <v>51</v>
      </c>
      <c r="I142" s="157"/>
      <c r="J142" s="157">
        <f t="shared" si="10"/>
        <v>0</v>
      </c>
      <c r="K142" s="158"/>
      <c r="L142" s="159"/>
      <c r="M142" s="160" t="s">
        <v>1</v>
      </c>
      <c r="N142" s="161" t="s">
        <v>34</v>
      </c>
      <c r="O142" s="148">
        <v>0</v>
      </c>
      <c r="P142" s="148">
        <f t="shared" si="11"/>
        <v>0</v>
      </c>
      <c r="Q142" s="148">
        <v>0.08</v>
      </c>
      <c r="R142" s="148">
        <f t="shared" si="12"/>
        <v>4.08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183</v>
      </c>
      <c r="AU142" s="150" t="s">
        <v>79</v>
      </c>
      <c r="AY142" s="14" t="s">
        <v>115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77</v>
      </c>
      <c r="BK142" s="151">
        <f t="shared" si="19"/>
        <v>0</v>
      </c>
      <c r="BL142" s="14" t="s">
        <v>122</v>
      </c>
      <c r="BM142" s="150" t="s">
        <v>187</v>
      </c>
    </row>
    <row r="143" spans="1:65" s="2" customFormat="1" ht="24.2" customHeight="1">
      <c r="A143" s="26"/>
      <c r="B143" s="138"/>
      <c r="C143" s="139" t="s">
        <v>188</v>
      </c>
      <c r="D143" s="139" t="s">
        <v>118</v>
      </c>
      <c r="E143" s="140" t="s">
        <v>189</v>
      </c>
      <c r="F143" s="141" t="s">
        <v>190</v>
      </c>
      <c r="G143" s="142" t="s">
        <v>145</v>
      </c>
      <c r="H143" s="143">
        <v>2.5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34</v>
      </c>
      <c r="O143" s="148">
        <v>1.4419999999999999</v>
      </c>
      <c r="P143" s="148">
        <f t="shared" si="11"/>
        <v>3.605</v>
      </c>
      <c r="Q143" s="148">
        <v>2.2563399999999998</v>
      </c>
      <c r="R143" s="148">
        <f t="shared" si="12"/>
        <v>5.6408499999999995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122</v>
      </c>
      <c r="AT143" s="150" t="s">
        <v>118</v>
      </c>
      <c r="AU143" s="150" t="s">
        <v>79</v>
      </c>
      <c r="AY143" s="14" t="s">
        <v>115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77</v>
      </c>
      <c r="BK143" s="151">
        <f t="shared" si="19"/>
        <v>0</v>
      </c>
      <c r="BL143" s="14" t="s">
        <v>122</v>
      </c>
      <c r="BM143" s="150" t="s">
        <v>191</v>
      </c>
    </row>
    <row r="144" spans="1:65" s="2" customFormat="1" ht="24.2" customHeight="1">
      <c r="A144" s="26"/>
      <c r="B144" s="138"/>
      <c r="C144" s="139" t="s">
        <v>192</v>
      </c>
      <c r="D144" s="139" t="s">
        <v>118</v>
      </c>
      <c r="E144" s="140" t="s">
        <v>193</v>
      </c>
      <c r="F144" s="141" t="s">
        <v>194</v>
      </c>
      <c r="G144" s="142" t="s">
        <v>140</v>
      </c>
      <c r="H144" s="143">
        <v>312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34</v>
      </c>
      <c r="O144" s="148">
        <v>0.113</v>
      </c>
      <c r="P144" s="148">
        <f t="shared" si="11"/>
        <v>35.256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122</v>
      </c>
      <c r="AT144" s="150" t="s">
        <v>118</v>
      </c>
      <c r="AU144" s="150" t="s">
        <v>79</v>
      </c>
      <c r="AY144" s="14" t="s">
        <v>115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77</v>
      </c>
      <c r="BK144" s="151">
        <f t="shared" si="19"/>
        <v>0</v>
      </c>
      <c r="BL144" s="14" t="s">
        <v>122</v>
      </c>
      <c r="BM144" s="150" t="s">
        <v>195</v>
      </c>
    </row>
    <row r="145" spans="1:65" s="2" customFormat="1" ht="24.2" customHeight="1">
      <c r="A145" s="26"/>
      <c r="B145" s="138"/>
      <c r="C145" s="139" t="s">
        <v>196</v>
      </c>
      <c r="D145" s="139" t="s">
        <v>118</v>
      </c>
      <c r="E145" s="140" t="s">
        <v>197</v>
      </c>
      <c r="F145" s="141" t="s">
        <v>198</v>
      </c>
      <c r="G145" s="142" t="s">
        <v>140</v>
      </c>
      <c r="H145" s="143">
        <v>312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34</v>
      </c>
      <c r="O145" s="148">
        <v>0.19500000000000001</v>
      </c>
      <c r="P145" s="148">
        <f t="shared" si="11"/>
        <v>60.84</v>
      </c>
      <c r="Q145" s="148">
        <v>1.1E-4</v>
      </c>
      <c r="R145" s="148">
        <f t="shared" si="12"/>
        <v>3.4320000000000003E-2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122</v>
      </c>
      <c r="AT145" s="150" t="s">
        <v>118</v>
      </c>
      <c r="AU145" s="150" t="s">
        <v>79</v>
      </c>
      <c r="AY145" s="14" t="s">
        <v>115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77</v>
      </c>
      <c r="BK145" s="151">
        <f t="shared" si="19"/>
        <v>0</v>
      </c>
      <c r="BL145" s="14" t="s">
        <v>122</v>
      </c>
      <c r="BM145" s="150" t="s">
        <v>199</v>
      </c>
    </row>
    <row r="146" spans="1:65" s="2" customFormat="1" ht="24.2" customHeight="1">
      <c r="A146" s="26"/>
      <c r="B146" s="138"/>
      <c r="C146" s="139" t="s">
        <v>200</v>
      </c>
      <c r="D146" s="139" t="s">
        <v>118</v>
      </c>
      <c r="E146" s="140" t="s">
        <v>201</v>
      </c>
      <c r="F146" s="141" t="s">
        <v>202</v>
      </c>
      <c r="G146" s="142" t="s">
        <v>140</v>
      </c>
      <c r="H146" s="143">
        <v>45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34</v>
      </c>
      <c r="O146" s="148">
        <v>0.186</v>
      </c>
      <c r="P146" s="148">
        <f t="shared" si="11"/>
        <v>8.3699999999999992</v>
      </c>
      <c r="Q146" s="148">
        <v>6.0999999999999997E-4</v>
      </c>
      <c r="R146" s="148">
        <f t="shared" si="12"/>
        <v>2.7449999999999999E-2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122</v>
      </c>
      <c r="AT146" s="150" t="s">
        <v>118</v>
      </c>
      <c r="AU146" s="150" t="s">
        <v>79</v>
      </c>
      <c r="AY146" s="14" t="s">
        <v>115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77</v>
      </c>
      <c r="BK146" s="151">
        <f t="shared" si="19"/>
        <v>0</v>
      </c>
      <c r="BL146" s="14" t="s">
        <v>122</v>
      </c>
      <c r="BM146" s="150" t="s">
        <v>203</v>
      </c>
    </row>
    <row r="147" spans="1:65" s="2" customFormat="1" ht="14.45" customHeight="1">
      <c r="A147" s="26"/>
      <c r="B147" s="138"/>
      <c r="C147" s="139" t="s">
        <v>186</v>
      </c>
      <c r="D147" s="139" t="s">
        <v>118</v>
      </c>
      <c r="E147" s="140" t="s">
        <v>204</v>
      </c>
      <c r="F147" s="141" t="s">
        <v>205</v>
      </c>
      <c r="G147" s="142" t="s">
        <v>140</v>
      </c>
      <c r="H147" s="143">
        <v>45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34</v>
      </c>
      <c r="O147" s="148">
        <v>0.155</v>
      </c>
      <c r="P147" s="148">
        <f t="shared" si="11"/>
        <v>6.9749999999999996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122</v>
      </c>
      <c r="AT147" s="150" t="s">
        <v>118</v>
      </c>
      <c r="AU147" s="150" t="s">
        <v>79</v>
      </c>
      <c r="AY147" s="14" t="s">
        <v>115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77</v>
      </c>
      <c r="BK147" s="151">
        <f t="shared" si="19"/>
        <v>0</v>
      </c>
      <c r="BL147" s="14" t="s">
        <v>122</v>
      </c>
      <c r="BM147" s="150" t="s">
        <v>206</v>
      </c>
    </row>
    <row r="148" spans="1:65" s="2" customFormat="1" ht="14.45" customHeight="1">
      <c r="A148" s="26"/>
      <c r="B148" s="138"/>
      <c r="C148" s="139" t="s">
        <v>207</v>
      </c>
      <c r="D148" s="139" t="s">
        <v>118</v>
      </c>
      <c r="E148" s="140" t="s">
        <v>208</v>
      </c>
      <c r="F148" s="141" t="s">
        <v>209</v>
      </c>
      <c r="G148" s="142" t="s">
        <v>140</v>
      </c>
      <c r="H148" s="143">
        <v>72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34</v>
      </c>
      <c r="O148" s="148">
        <v>0.26400000000000001</v>
      </c>
      <c r="P148" s="148">
        <f t="shared" si="11"/>
        <v>19.008000000000003</v>
      </c>
      <c r="Q148" s="148">
        <v>5.808E-2</v>
      </c>
      <c r="R148" s="148">
        <f t="shared" si="12"/>
        <v>4.1817599999999997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122</v>
      </c>
      <c r="AT148" s="150" t="s">
        <v>118</v>
      </c>
      <c r="AU148" s="150" t="s">
        <v>79</v>
      </c>
      <c r="AY148" s="14" t="s">
        <v>115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77</v>
      </c>
      <c r="BK148" s="151">
        <f t="shared" si="19"/>
        <v>0</v>
      </c>
      <c r="BL148" s="14" t="s">
        <v>122</v>
      </c>
      <c r="BM148" s="150" t="s">
        <v>210</v>
      </c>
    </row>
    <row r="149" spans="1:65" s="2" customFormat="1" ht="14.45" customHeight="1">
      <c r="A149" s="26"/>
      <c r="B149" s="138"/>
      <c r="C149" s="139" t="s">
        <v>211</v>
      </c>
      <c r="D149" s="139" t="s">
        <v>118</v>
      </c>
      <c r="E149" s="140" t="s">
        <v>212</v>
      </c>
      <c r="F149" s="141" t="s">
        <v>213</v>
      </c>
      <c r="G149" s="142" t="s">
        <v>121</v>
      </c>
      <c r="H149" s="143">
        <v>18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34</v>
      </c>
      <c r="O149" s="148">
        <v>0.95399999999999996</v>
      </c>
      <c r="P149" s="148">
        <f t="shared" si="11"/>
        <v>17.172000000000001</v>
      </c>
      <c r="Q149" s="148">
        <v>0</v>
      </c>
      <c r="R149" s="148">
        <f t="shared" si="12"/>
        <v>0</v>
      </c>
      <c r="S149" s="148">
        <v>0.34</v>
      </c>
      <c r="T149" s="149">
        <f t="shared" si="13"/>
        <v>6.12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122</v>
      </c>
      <c r="AT149" s="150" t="s">
        <v>118</v>
      </c>
      <c r="AU149" s="150" t="s">
        <v>79</v>
      </c>
      <c r="AY149" s="14" t="s">
        <v>115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77</v>
      </c>
      <c r="BK149" s="151">
        <f t="shared" si="19"/>
        <v>0</v>
      </c>
      <c r="BL149" s="14" t="s">
        <v>122</v>
      </c>
      <c r="BM149" s="150" t="s">
        <v>214</v>
      </c>
    </row>
    <row r="150" spans="1:65" s="2" customFormat="1" ht="24.2" customHeight="1">
      <c r="A150" s="26"/>
      <c r="B150" s="138"/>
      <c r="C150" s="139" t="s">
        <v>7</v>
      </c>
      <c r="D150" s="139" t="s">
        <v>118</v>
      </c>
      <c r="E150" s="140" t="s">
        <v>215</v>
      </c>
      <c r="F150" s="141" t="s">
        <v>216</v>
      </c>
      <c r="G150" s="142" t="s">
        <v>121</v>
      </c>
      <c r="H150" s="143">
        <v>35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34</v>
      </c>
      <c r="O150" s="148">
        <v>0.63500000000000001</v>
      </c>
      <c r="P150" s="148">
        <f t="shared" si="11"/>
        <v>22.225000000000001</v>
      </c>
      <c r="Q150" s="148">
        <v>0</v>
      </c>
      <c r="R150" s="148">
        <f t="shared" si="12"/>
        <v>0</v>
      </c>
      <c r="S150" s="148">
        <v>0.34</v>
      </c>
      <c r="T150" s="149">
        <f t="shared" si="13"/>
        <v>11.9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122</v>
      </c>
      <c r="AT150" s="150" t="s">
        <v>118</v>
      </c>
      <c r="AU150" s="150" t="s">
        <v>79</v>
      </c>
      <c r="AY150" s="14" t="s">
        <v>115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77</v>
      </c>
      <c r="BK150" s="151">
        <f t="shared" si="19"/>
        <v>0</v>
      </c>
      <c r="BL150" s="14" t="s">
        <v>122</v>
      </c>
      <c r="BM150" s="150" t="s">
        <v>217</v>
      </c>
    </row>
    <row r="151" spans="1:65" s="2" customFormat="1" ht="24.2" customHeight="1">
      <c r="A151" s="26"/>
      <c r="B151" s="138"/>
      <c r="C151" s="139" t="s">
        <v>218</v>
      </c>
      <c r="D151" s="139" t="s">
        <v>118</v>
      </c>
      <c r="E151" s="140" t="s">
        <v>219</v>
      </c>
      <c r="F151" s="141" t="s">
        <v>220</v>
      </c>
      <c r="G151" s="142" t="s">
        <v>121</v>
      </c>
      <c r="H151" s="143">
        <v>230</v>
      </c>
      <c r="I151" s="144"/>
      <c r="J151" s="144">
        <f t="shared" si="10"/>
        <v>0</v>
      </c>
      <c r="K151" s="145"/>
      <c r="L151" s="27"/>
      <c r="M151" s="146" t="s">
        <v>1</v>
      </c>
      <c r="N151" s="147" t="s">
        <v>34</v>
      </c>
      <c r="O151" s="148">
        <v>2E-3</v>
      </c>
      <c r="P151" s="148">
        <f t="shared" si="11"/>
        <v>0.46</v>
      </c>
      <c r="Q151" s="148">
        <v>0</v>
      </c>
      <c r="R151" s="148">
        <f t="shared" si="12"/>
        <v>0</v>
      </c>
      <c r="S151" s="148">
        <v>0.02</v>
      </c>
      <c r="T151" s="149">
        <f t="shared" si="13"/>
        <v>4.6000000000000005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122</v>
      </c>
      <c r="AT151" s="150" t="s">
        <v>118</v>
      </c>
      <c r="AU151" s="150" t="s">
        <v>79</v>
      </c>
      <c r="AY151" s="14" t="s">
        <v>115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77</v>
      </c>
      <c r="BK151" s="151">
        <f t="shared" si="19"/>
        <v>0</v>
      </c>
      <c r="BL151" s="14" t="s">
        <v>122</v>
      </c>
      <c r="BM151" s="150" t="s">
        <v>221</v>
      </c>
    </row>
    <row r="152" spans="1:65" s="12" customFormat="1" ht="22.9" customHeight="1">
      <c r="B152" s="126"/>
      <c r="D152" s="127" t="s">
        <v>68</v>
      </c>
      <c r="E152" s="136" t="s">
        <v>222</v>
      </c>
      <c r="F152" s="136" t="s">
        <v>223</v>
      </c>
      <c r="J152" s="137">
        <f>BK152</f>
        <v>0</v>
      </c>
      <c r="L152" s="126"/>
      <c r="M152" s="130"/>
      <c r="N152" s="131"/>
      <c r="O152" s="131"/>
      <c r="P152" s="132">
        <f>SUM(P153:P158)</f>
        <v>272.88063</v>
      </c>
      <c r="Q152" s="131"/>
      <c r="R152" s="132">
        <f>SUM(R153:R158)</f>
        <v>0</v>
      </c>
      <c r="S152" s="131"/>
      <c r="T152" s="133">
        <f>SUM(T153:T158)</f>
        <v>0</v>
      </c>
      <c r="AR152" s="127" t="s">
        <v>77</v>
      </c>
      <c r="AT152" s="134" t="s">
        <v>68</v>
      </c>
      <c r="AU152" s="134" t="s">
        <v>77</v>
      </c>
      <c r="AY152" s="127" t="s">
        <v>115</v>
      </c>
      <c r="BK152" s="135">
        <f>SUM(BK153:BK158)</f>
        <v>0</v>
      </c>
    </row>
    <row r="153" spans="1:65" s="2" customFormat="1" ht="14.45" customHeight="1">
      <c r="A153" s="26"/>
      <c r="B153" s="138"/>
      <c r="C153" s="139" t="s">
        <v>224</v>
      </c>
      <c r="D153" s="139" t="s">
        <v>118</v>
      </c>
      <c r="E153" s="140" t="s">
        <v>225</v>
      </c>
      <c r="F153" s="141" t="s">
        <v>226</v>
      </c>
      <c r="G153" s="142" t="s">
        <v>227</v>
      </c>
      <c r="H153" s="143">
        <v>218.13</v>
      </c>
      <c r="I153" s="144"/>
      <c r="J153" s="144">
        <f t="shared" ref="J153:J158" si="20">ROUND(I153*H153,2)</f>
        <v>0</v>
      </c>
      <c r="K153" s="145"/>
      <c r="L153" s="27"/>
      <c r="M153" s="146" t="s">
        <v>1</v>
      </c>
      <c r="N153" s="147" t="s">
        <v>34</v>
      </c>
      <c r="O153" s="148">
        <v>0.83499999999999996</v>
      </c>
      <c r="P153" s="148">
        <f t="shared" ref="P153:P158" si="21">O153*H153</f>
        <v>182.13854999999998</v>
      </c>
      <c r="Q153" s="148">
        <v>0</v>
      </c>
      <c r="R153" s="148">
        <f t="shared" ref="R153:R158" si="22">Q153*H153</f>
        <v>0</v>
      </c>
      <c r="S153" s="148">
        <v>0</v>
      </c>
      <c r="T153" s="149">
        <f t="shared" ref="T153:T158" si="2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122</v>
      </c>
      <c r="AT153" s="150" t="s">
        <v>118</v>
      </c>
      <c r="AU153" s="150" t="s">
        <v>79</v>
      </c>
      <c r="AY153" s="14" t="s">
        <v>115</v>
      </c>
      <c r="BE153" s="151">
        <f t="shared" ref="BE153:BE158" si="24">IF(N153="základní",J153,0)</f>
        <v>0</v>
      </c>
      <c r="BF153" s="151">
        <f t="shared" ref="BF153:BF158" si="25">IF(N153="snížená",J153,0)</f>
        <v>0</v>
      </c>
      <c r="BG153" s="151">
        <f t="shared" ref="BG153:BG158" si="26">IF(N153="zákl. přenesená",J153,0)</f>
        <v>0</v>
      </c>
      <c r="BH153" s="151">
        <f t="shared" ref="BH153:BH158" si="27">IF(N153="sníž. přenesená",J153,0)</f>
        <v>0</v>
      </c>
      <c r="BI153" s="151">
        <f t="shared" ref="BI153:BI158" si="28">IF(N153="nulová",J153,0)</f>
        <v>0</v>
      </c>
      <c r="BJ153" s="14" t="s">
        <v>77</v>
      </c>
      <c r="BK153" s="151">
        <f t="shared" ref="BK153:BK158" si="29">ROUND(I153*H153,2)</f>
        <v>0</v>
      </c>
      <c r="BL153" s="14" t="s">
        <v>122</v>
      </c>
      <c r="BM153" s="150" t="s">
        <v>228</v>
      </c>
    </row>
    <row r="154" spans="1:65" s="2" customFormat="1" ht="24.2" customHeight="1">
      <c r="A154" s="26"/>
      <c r="B154" s="138"/>
      <c r="C154" s="139" t="s">
        <v>229</v>
      </c>
      <c r="D154" s="139" t="s">
        <v>118</v>
      </c>
      <c r="E154" s="140" t="s">
        <v>230</v>
      </c>
      <c r="F154" s="141" t="s">
        <v>231</v>
      </c>
      <c r="G154" s="142" t="s">
        <v>227</v>
      </c>
      <c r="H154" s="143">
        <v>2181.3000000000002</v>
      </c>
      <c r="I154" s="144"/>
      <c r="J154" s="144">
        <f t="shared" si="20"/>
        <v>0</v>
      </c>
      <c r="K154" s="145"/>
      <c r="L154" s="27"/>
      <c r="M154" s="146" t="s">
        <v>1</v>
      </c>
      <c r="N154" s="147" t="s">
        <v>34</v>
      </c>
      <c r="O154" s="148">
        <v>4.0000000000000001E-3</v>
      </c>
      <c r="P154" s="148">
        <f t="shared" si="21"/>
        <v>8.725200000000001</v>
      </c>
      <c r="Q154" s="148">
        <v>0</v>
      </c>
      <c r="R154" s="148">
        <f t="shared" si="22"/>
        <v>0</v>
      </c>
      <c r="S154" s="148">
        <v>0</v>
      </c>
      <c r="T154" s="149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122</v>
      </c>
      <c r="AT154" s="150" t="s">
        <v>118</v>
      </c>
      <c r="AU154" s="150" t="s">
        <v>79</v>
      </c>
      <c r="AY154" s="14" t="s">
        <v>115</v>
      </c>
      <c r="BE154" s="151">
        <f t="shared" si="24"/>
        <v>0</v>
      </c>
      <c r="BF154" s="151">
        <f t="shared" si="25"/>
        <v>0</v>
      </c>
      <c r="BG154" s="151">
        <f t="shared" si="26"/>
        <v>0</v>
      </c>
      <c r="BH154" s="151">
        <f t="shared" si="27"/>
        <v>0</v>
      </c>
      <c r="BI154" s="151">
        <f t="shared" si="28"/>
        <v>0</v>
      </c>
      <c r="BJ154" s="14" t="s">
        <v>77</v>
      </c>
      <c r="BK154" s="151">
        <f t="shared" si="29"/>
        <v>0</v>
      </c>
      <c r="BL154" s="14" t="s">
        <v>122</v>
      </c>
      <c r="BM154" s="150" t="s">
        <v>232</v>
      </c>
    </row>
    <row r="155" spans="1:65" s="2" customFormat="1" ht="24.2" customHeight="1">
      <c r="A155" s="26"/>
      <c r="B155" s="138"/>
      <c r="C155" s="139" t="s">
        <v>122</v>
      </c>
      <c r="D155" s="139" t="s">
        <v>118</v>
      </c>
      <c r="E155" s="140" t="s">
        <v>233</v>
      </c>
      <c r="F155" s="141" t="s">
        <v>234</v>
      </c>
      <c r="G155" s="142" t="s">
        <v>227</v>
      </c>
      <c r="H155" s="143">
        <v>218.13</v>
      </c>
      <c r="I155" s="144"/>
      <c r="J155" s="144">
        <f t="shared" si="20"/>
        <v>0</v>
      </c>
      <c r="K155" s="145"/>
      <c r="L155" s="27"/>
      <c r="M155" s="146" t="s">
        <v>1</v>
      </c>
      <c r="N155" s="147" t="s">
        <v>34</v>
      </c>
      <c r="O155" s="148">
        <v>0.376</v>
      </c>
      <c r="P155" s="148">
        <f t="shared" si="21"/>
        <v>82.01688</v>
      </c>
      <c r="Q155" s="148">
        <v>0</v>
      </c>
      <c r="R155" s="148">
        <f t="shared" si="22"/>
        <v>0</v>
      </c>
      <c r="S155" s="148">
        <v>0</v>
      </c>
      <c r="T155" s="14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122</v>
      </c>
      <c r="AT155" s="150" t="s">
        <v>118</v>
      </c>
      <c r="AU155" s="150" t="s">
        <v>79</v>
      </c>
      <c r="AY155" s="14" t="s">
        <v>115</v>
      </c>
      <c r="BE155" s="151">
        <f t="shared" si="24"/>
        <v>0</v>
      </c>
      <c r="BF155" s="151">
        <f t="shared" si="25"/>
        <v>0</v>
      </c>
      <c r="BG155" s="151">
        <f t="shared" si="26"/>
        <v>0</v>
      </c>
      <c r="BH155" s="151">
        <f t="shared" si="27"/>
        <v>0</v>
      </c>
      <c r="BI155" s="151">
        <f t="shared" si="28"/>
        <v>0</v>
      </c>
      <c r="BJ155" s="14" t="s">
        <v>77</v>
      </c>
      <c r="BK155" s="151">
        <f t="shared" si="29"/>
        <v>0</v>
      </c>
      <c r="BL155" s="14" t="s">
        <v>122</v>
      </c>
      <c r="BM155" s="150" t="s">
        <v>235</v>
      </c>
    </row>
    <row r="156" spans="1:65" s="2" customFormat="1" ht="37.9" customHeight="1">
      <c r="A156" s="26"/>
      <c r="B156" s="138"/>
      <c r="C156" s="139" t="s">
        <v>236</v>
      </c>
      <c r="D156" s="139" t="s">
        <v>118</v>
      </c>
      <c r="E156" s="140" t="s">
        <v>237</v>
      </c>
      <c r="F156" s="141" t="s">
        <v>238</v>
      </c>
      <c r="G156" s="142" t="s">
        <v>227</v>
      </c>
      <c r="H156" s="143">
        <v>32.869999999999997</v>
      </c>
      <c r="I156" s="144"/>
      <c r="J156" s="144">
        <f t="shared" si="20"/>
        <v>0</v>
      </c>
      <c r="K156" s="145"/>
      <c r="L156" s="27"/>
      <c r="M156" s="146" t="s">
        <v>1</v>
      </c>
      <c r="N156" s="147" t="s">
        <v>34</v>
      </c>
      <c r="O156" s="148">
        <v>0</v>
      </c>
      <c r="P156" s="148">
        <f t="shared" si="21"/>
        <v>0</v>
      </c>
      <c r="Q156" s="148">
        <v>0</v>
      </c>
      <c r="R156" s="148">
        <f t="shared" si="22"/>
        <v>0</v>
      </c>
      <c r="S156" s="148">
        <v>0</v>
      </c>
      <c r="T156" s="14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122</v>
      </c>
      <c r="AT156" s="150" t="s">
        <v>118</v>
      </c>
      <c r="AU156" s="150" t="s">
        <v>79</v>
      </c>
      <c r="AY156" s="14" t="s">
        <v>115</v>
      </c>
      <c r="BE156" s="151">
        <f t="shared" si="24"/>
        <v>0</v>
      </c>
      <c r="BF156" s="151">
        <f t="shared" si="25"/>
        <v>0</v>
      </c>
      <c r="BG156" s="151">
        <f t="shared" si="26"/>
        <v>0</v>
      </c>
      <c r="BH156" s="151">
        <f t="shared" si="27"/>
        <v>0</v>
      </c>
      <c r="BI156" s="151">
        <f t="shared" si="28"/>
        <v>0</v>
      </c>
      <c r="BJ156" s="14" t="s">
        <v>77</v>
      </c>
      <c r="BK156" s="151">
        <f t="shared" si="29"/>
        <v>0</v>
      </c>
      <c r="BL156" s="14" t="s">
        <v>122</v>
      </c>
      <c r="BM156" s="150" t="s">
        <v>239</v>
      </c>
    </row>
    <row r="157" spans="1:65" s="2" customFormat="1" ht="24.2" customHeight="1">
      <c r="A157" s="26"/>
      <c r="B157" s="138"/>
      <c r="C157" s="139" t="s">
        <v>155</v>
      </c>
      <c r="D157" s="139" t="s">
        <v>118</v>
      </c>
      <c r="E157" s="140" t="s">
        <v>240</v>
      </c>
      <c r="F157" s="141" t="s">
        <v>241</v>
      </c>
      <c r="G157" s="142" t="s">
        <v>227</v>
      </c>
      <c r="H157" s="143">
        <v>25.94</v>
      </c>
      <c r="I157" s="144"/>
      <c r="J157" s="144">
        <f t="shared" si="20"/>
        <v>0</v>
      </c>
      <c r="K157" s="145"/>
      <c r="L157" s="27"/>
      <c r="M157" s="146" t="s">
        <v>1</v>
      </c>
      <c r="N157" s="147" t="s">
        <v>34</v>
      </c>
      <c r="O157" s="148">
        <v>0</v>
      </c>
      <c r="P157" s="148">
        <f t="shared" si="21"/>
        <v>0</v>
      </c>
      <c r="Q157" s="148">
        <v>0</v>
      </c>
      <c r="R157" s="148">
        <f t="shared" si="22"/>
        <v>0</v>
      </c>
      <c r="S157" s="148">
        <v>0</v>
      </c>
      <c r="T157" s="14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122</v>
      </c>
      <c r="AT157" s="150" t="s">
        <v>118</v>
      </c>
      <c r="AU157" s="150" t="s">
        <v>79</v>
      </c>
      <c r="AY157" s="14" t="s">
        <v>115</v>
      </c>
      <c r="BE157" s="151">
        <f t="shared" si="24"/>
        <v>0</v>
      </c>
      <c r="BF157" s="151">
        <f t="shared" si="25"/>
        <v>0</v>
      </c>
      <c r="BG157" s="151">
        <f t="shared" si="26"/>
        <v>0</v>
      </c>
      <c r="BH157" s="151">
        <f t="shared" si="27"/>
        <v>0</v>
      </c>
      <c r="BI157" s="151">
        <f t="shared" si="28"/>
        <v>0</v>
      </c>
      <c r="BJ157" s="14" t="s">
        <v>77</v>
      </c>
      <c r="BK157" s="151">
        <f t="shared" si="29"/>
        <v>0</v>
      </c>
      <c r="BL157" s="14" t="s">
        <v>122</v>
      </c>
      <c r="BM157" s="150" t="s">
        <v>242</v>
      </c>
    </row>
    <row r="158" spans="1:65" s="2" customFormat="1" ht="24.2" customHeight="1">
      <c r="A158" s="26"/>
      <c r="B158" s="138"/>
      <c r="C158" s="139" t="s">
        <v>243</v>
      </c>
      <c r="D158" s="139" t="s">
        <v>118</v>
      </c>
      <c r="E158" s="140" t="s">
        <v>244</v>
      </c>
      <c r="F158" s="141" t="s">
        <v>245</v>
      </c>
      <c r="G158" s="142" t="s">
        <v>227</v>
      </c>
      <c r="H158" s="143">
        <v>159.32</v>
      </c>
      <c r="I158" s="144"/>
      <c r="J158" s="144">
        <f t="shared" si="20"/>
        <v>0</v>
      </c>
      <c r="K158" s="145"/>
      <c r="L158" s="27"/>
      <c r="M158" s="146" t="s">
        <v>1</v>
      </c>
      <c r="N158" s="147" t="s">
        <v>34</v>
      </c>
      <c r="O158" s="148">
        <v>0</v>
      </c>
      <c r="P158" s="148">
        <f t="shared" si="21"/>
        <v>0</v>
      </c>
      <c r="Q158" s="148">
        <v>0</v>
      </c>
      <c r="R158" s="148">
        <f t="shared" si="22"/>
        <v>0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122</v>
      </c>
      <c r="AT158" s="150" t="s">
        <v>118</v>
      </c>
      <c r="AU158" s="150" t="s">
        <v>79</v>
      </c>
      <c r="AY158" s="14" t="s">
        <v>115</v>
      </c>
      <c r="BE158" s="151">
        <f t="shared" si="24"/>
        <v>0</v>
      </c>
      <c r="BF158" s="151">
        <f t="shared" si="25"/>
        <v>0</v>
      </c>
      <c r="BG158" s="151">
        <f t="shared" si="26"/>
        <v>0</v>
      </c>
      <c r="BH158" s="151">
        <f t="shared" si="27"/>
        <v>0</v>
      </c>
      <c r="BI158" s="151">
        <f t="shared" si="28"/>
        <v>0</v>
      </c>
      <c r="BJ158" s="14" t="s">
        <v>77</v>
      </c>
      <c r="BK158" s="151">
        <f t="shared" si="29"/>
        <v>0</v>
      </c>
      <c r="BL158" s="14" t="s">
        <v>122</v>
      </c>
      <c r="BM158" s="150" t="s">
        <v>246</v>
      </c>
    </row>
    <row r="159" spans="1:65" s="12" customFormat="1" ht="22.9" customHeight="1">
      <c r="B159" s="126"/>
      <c r="D159" s="127" t="s">
        <v>68</v>
      </c>
      <c r="E159" s="136" t="s">
        <v>247</v>
      </c>
      <c r="F159" s="136" t="s">
        <v>248</v>
      </c>
      <c r="J159" s="137">
        <f>BK159</f>
        <v>0</v>
      </c>
      <c r="L159" s="126"/>
      <c r="M159" s="130"/>
      <c r="N159" s="131"/>
      <c r="O159" s="131"/>
      <c r="P159" s="132">
        <f>P160</f>
        <v>217.74796800000001</v>
      </c>
      <c r="Q159" s="131"/>
      <c r="R159" s="132">
        <f>R160</f>
        <v>0</v>
      </c>
      <c r="S159" s="131"/>
      <c r="T159" s="133">
        <f>T160</f>
        <v>0</v>
      </c>
      <c r="AR159" s="127" t="s">
        <v>77</v>
      </c>
      <c r="AT159" s="134" t="s">
        <v>68</v>
      </c>
      <c r="AU159" s="134" t="s">
        <v>77</v>
      </c>
      <c r="AY159" s="127" t="s">
        <v>115</v>
      </c>
      <c r="BK159" s="135">
        <f>BK160</f>
        <v>0</v>
      </c>
    </row>
    <row r="160" spans="1:65" s="2" customFormat="1" ht="14.45" customHeight="1">
      <c r="A160" s="26"/>
      <c r="B160" s="138"/>
      <c r="C160" s="139" t="s">
        <v>249</v>
      </c>
      <c r="D160" s="139" t="s">
        <v>118</v>
      </c>
      <c r="E160" s="140" t="s">
        <v>250</v>
      </c>
      <c r="F160" s="141" t="s">
        <v>251</v>
      </c>
      <c r="G160" s="142" t="s">
        <v>227</v>
      </c>
      <c r="H160" s="143">
        <v>206.59200000000001</v>
      </c>
      <c r="I160" s="144"/>
      <c r="J160" s="144">
        <f>ROUND(I160*H160,2)</f>
        <v>0</v>
      </c>
      <c r="K160" s="145"/>
      <c r="L160" s="27"/>
      <c r="M160" s="162" t="s">
        <v>1</v>
      </c>
      <c r="N160" s="163" t="s">
        <v>34</v>
      </c>
      <c r="O160" s="164">
        <v>1.054</v>
      </c>
      <c r="P160" s="164">
        <f>O160*H160</f>
        <v>217.74796800000001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122</v>
      </c>
      <c r="AT160" s="150" t="s">
        <v>118</v>
      </c>
      <c r="AU160" s="150" t="s">
        <v>79</v>
      </c>
      <c r="AY160" s="14" t="s">
        <v>115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4" t="s">
        <v>77</v>
      </c>
      <c r="BK160" s="151">
        <f>ROUND(I160*H160,2)</f>
        <v>0</v>
      </c>
      <c r="BL160" s="14" t="s">
        <v>122</v>
      </c>
      <c r="BM160" s="150" t="s">
        <v>252</v>
      </c>
    </row>
    <row r="161" spans="1:31" s="2" customFormat="1" ht="6.95" customHeight="1">
      <c r="A161" s="26"/>
      <c r="B161" s="41"/>
      <c r="C161" s="42"/>
      <c r="D161" s="42"/>
      <c r="E161" s="42"/>
      <c r="F161" s="42"/>
      <c r="G161" s="42"/>
      <c r="H161" s="42"/>
      <c r="I161" s="42"/>
      <c r="J161" s="42"/>
      <c r="K161" s="42"/>
      <c r="L161" s="27"/>
      <c r="M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</row>
  </sheetData>
  <autoFilter ref="C121:K16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8"/>
  <sheetViews>
    <sheetView showGridLines="0" topLeftCell="A146" workbookViewId="0">
      <selection activeCell="I151" sqref="I151:I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8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1" t="str">
        <f>'Rekapitulace stavby'!K6</f>
        <v>Medlánky - oprava zpevněných ploch</v>
      </c>
      <c r="F7" s="202"/>
      <c r="G7" s="202"/>
      <c r="H7" s="202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253</v>
      </c>
      <c r="F9" s="200"/>
      <c r="G9" s="200"/>
      <c r="H9" s="20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'Rekapitulace stavby'!AN8</f>
        <v>16. 11. 2021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6" t="str">
        <f>'Rekapitulace stavby'!E14</f>
        <v xml:space="preserve"> </v>
      </c>
      <c r="F18" s="166"/>
      <c r="G18" s="166"/>
      <c r="H18" s="166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69" t="s">
        <v>1</v>
      </c>
      <c r="F27" s="169"/>
      <c r="G27" s="169"/>
      <c r="H27" s="16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ROUND((SUM(BE122:BE157)),  2)</f>
        <v>0</v>
      </c>
      <c r="G33" s="26"/>
      <c r="H33" s="26"/>
      <c r="I33" s="95">
        <v>0.21</v>
      </c>
      <c r="J33" s="94">
        <f>ROUND(((SUM(BE122:BE157))*I33),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ROUND((SUM(BF122:BF157)),  2)</f>
        <v>0</v>
      </c>
      <c r="G34" s="26"/>
      <c r="H34" s="26"/>
      <c r="I34" s="95">
        <v>0.15</v>
      </c>
      <c r="J34" s="94">
        <f>ROUND(((SUM(BF122:BF157))*I34),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ROUND((SUM(BG122:BG157)),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ROUND((SUM(BH122:BH157)),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ROUND((SUM(BI122:BI157)),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1" t="str">
        <f>E7</f>
        <v>Medlánky - oprava zpevněných ploch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7" t="str">
        <f>E9</f>
        <v>SO 02 - Panelová plocha</v>
      </c>
      <c r="F87" s="200"/>
      <c r="G87" s="200"/>
      <c r="H87" s="20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16. 11. 2021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customHeight="1">
      <c r="B99" s="111"/>
      <c r="D99" s="112" t="s">
        <v>96</v>
      </c>
      <c r="E99" s="113"/>
      <c r="F99" s="113"/>
      <c r="G99" s="113"/>
      <c r="H99" s="113"/>
      <c r="I99" s="113"/>
      <c r="J99" s="114">
        <f>J132</f>
        <v>0</v>
      </c>
      <c r="L99" s="111"/>
    </row>
    <row r="100" spans="1:31" s="10" customFormat="1" ht="19.899999999999999" customHeight="1">
      <c r="B100" s="111"/>
      <c r="D100" s="112" t="s">
        <v>97</v>
      </c>
      <c r="E100" s="113"/>
      <c r="F100" s="113"/>
      <c r="G100" s="113"/>
      <c r="H100" s="113"/>
      <c r="I100" s="113"/>
      <c r="J100" s="114">
        <f>J138</f>
        <v>0</v>
      </c>
      <c r="L100" s="111"/>
    </row>
    <row r="101" spans="1:31" s="10" customFormat="1" ht="19.899999999999999" customHeight="1">
      <c r="B101" s="111"/>
      <c r="D101" s="112" t="s">
        <v>98</v>
      </c>
      <c r="E101" s="113"/>
      <c r="F101" s="113"/>
      <c r="G101" s="113"/>
      <c r="H101" s="113"/>
      <c r="I101" s="113"/>
      <c r="J101" s="114">
        <f>J150</f>
        <v>0</v>
      </c>
      <c r="L101" s="111"/>
    </row>
    <row r="102" spans="1:31" s="10" customFormat="1" ht="19.899999999999999" customHeight="1">
      <c r="B102" s="111"/>
      <c r="D102" s="112" t="s">
        <v>99</v>
      </c>
      <c r="E102" s="113"/>
      <c r="F102" s="113"/>
      <c r="G102" s="113"/>
      <c r="H102" s="113"/>
      <c r="I102" s="113"/>
      <c r="J102" s="114">
        <f>J156</f>
        <v>0</v>
      </c>
      <c r="L102" s="111"/>
    </row>
    <row r="103" spans="1:31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100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01" t="str">
        <f>E7</f>
        <v>Medlánky - oprava zpevněných ploch</v>
      </c>
      <c r="F112" s="202"/>
      <c r="G112" s="202"/>
      <c r="H112" s="20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87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87" t="str">
        <f>E9</f>
        <v>SO 02 - Panelová plocha</v>
      </c>
      <c r="F114" s="200"/>
      <c r="G114" s="200"/>
      <c r="H114" s="200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 xml:space="preserve"> </v>
      </c>
      <c r="G116" s="26"/>
      <c r="H116" s="26"/>
      <c r="I116" s="23" t="s">
        <v>19</v>
      </c>
      <c r="J116" s="49" t="str">
        <f>IF(J12="","",J12)</f>
        <v>16. 11. 2021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E15</f>
        <v xml:space="preserve"> </v>
      </c>
      <c r="G118" s="26"/>
      <c r="H118" s="26"/>
      <c r="I118" s="23" t="s">
        <v>25</v>
      </c>
      <c r="J118" s="24" t="str">
        <f>E21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24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27</v>
      </c>
      <c r="J119" s="24" t="str">
        <f>E24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101</v>
      </c>
      <c r="D121" s="118" t="s">
        <v>54</v>
      </c>
      <c r="E121" s="118" t="s">
        <v>50</v>
      </c>
      <c r="F121" s="118" t="s">
        <v>51</v>
      </c>
      <c r="G121" s="118" t="s">
        <v>102</v>
      </c>
      <c r="H121" s="118" t="s">
        <v>103</v>
      </c>
      <c r="I121" s="118" t="s">
        <v>104</v>
      </c>
      <c r="J121" s="119" t="s">
        <v>91</v>
      </c>
      <c r="K121" s="120" t="s">
        <v>105</v>
      </c>
      <c r="L121" s="121"/>
      <c r="M121" s="56" t="s">
        <v>1</v>
      </c>
      <c r="N121" s="57" t="s">
        <v>33</v>
      </c>
      <c r="O121" s="57" t="s">
        <v>106</v>
      </c>
      <c r="P121" s="57" t="s">
        <v>107</v>
      </c>
      <c r="Q121" s="57" t="s">
        <v>108</v>
      </c>
      <c r="R121" s="57" t="s">
        <v>109</v>
      </c>
      <c r="S121" s="57" t="s">
        <v>110</v>
      </c>
      <c r="T121" s="58" t="s">
        <v>111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112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</f>
        <v>1472.9298860000001</v>
      </c>
      <c r="Q122" s="60"/>
      <c r="R122" s="123">
        <f>R123</f>
        <v>65.483282000000003</v>
      </c>
      <c r="S122" s="60"/>
      <c r="T122" s="124">
        <f>T123</f>
        <v>255.244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68</v>
      </c>
      <c r="AU122" s="14" t="s">
        <v>93</v>
      </c>
      <c r="BK122" s="125">
        <f>BK123</f>
        <v>0</v>
      </c>
    </row>
    <row r="123" spans="1:65" s="12" customFormat="1" ht="25.9" customHeight="1">
      <c r="B123" s="126"/>
      <c r="D123" s="127" t="s">
        <v>68</v>
      </c>
      <c r="E123" s="128" t="s">
        <v>113</v>
      </c>
      <c r="F123" s="128" t="s">
        <v>114</v>
      </c>
      <c r="J123" s="129">
        <f>BK123</f>
        <v>0</v>
      </c>
      <c r="L123" s="126"/>
      <c r="M123" s="130"/>
      <c r="N123" s="131"/>
      <c r="O123" s="131"/>
      <c r="P123" s="132">
        <f>P124+P132+P138+P150+P156</f>
        <v>1472.9298860000001</v>
      </c>
      <c r="Q123" s="131"/>
      <c r="R123" s="132">
        <f>R124+R132+R138+R150+R156</f>
        <v>65.483282000000003</v>
      </c>
      <c r="S123" s="131"/>
      <c r="T123" s="133">
        <f>T124+T132+T138+T150+T156</f>
        <v>255.244</v>
      </c>
      <c r="AR123" s="127" t="s">
        <v>77</v>
      </c>
      <c r="AT123" s="134" t="s">
        <v>68</v>
      </c>
      <c r="AU123" s="134" t="s">
        <v>69</v>
      </c>
      <c r="AY123" s="127" t="s">
        <v>115</v>
      </c>
      <c r="BK123" s="135">
        <f>BK124+BK132+BK138+BK150+BK156</f>
        <v>0</v>
      </c>
    </row>
    <row r="124" spans="1:65" s="12" customFormat="1" ht="22.9" customHeight="1">
      <c r="B124" s="126"/>
      <c r="D124" s="127" t="s">
        <v>68</v>
      </c>
      <c r="E124" s="136" t="s">
        <v>77</v>
      </c>
      <c r="F124" s="136" t="s">
        <v>116</v>
      </c>
      <c r="J124" s="137">
        <f>BK124</f>
        <v>0</v>
      </c>
      <c r="L124" s="126"/>
      <c r="M124" s="130"/>
      <c r="N124" s="131"/>
      <c r="O124" s="131"/>
      <c r="P124" s="132">
        <f>SUM(P125:P131)</f>
        <v>80.036000000000001</v>
      </c>
      <c r="Q124" s="131"/>
      <c r="R124" s="132">
        <f>SUM(R125:R131)</f>
        <v>0</v>
      </c>
      <c r="S124" s="131"/>
      <c r="T124" s="133">
        <f>SUM(T125:T131)</f>
        <v>154.60399999999998</v>
      </c>
      <c r="AR124" s="127" t="s">
        <v>77</v>
      </c>
      <c r="AT124" s="134" t="s">
        <v>68</v>
      </c>
      <c r="AU124" s="134" t="s">
        <v>77</v>
      </c>
      <c r="AY124" s="127" t="s">
        <v>115</v>
      </c>
      <c r="BK124" s="135">
        <f>SUM(BK125:BK131)</f>
        <v>0</v>
      </c>
    </row>
    <row r="125" spans="1:65" s="2" customFormat="1" ht="24.2" customHeight="1">
      <c r="A125" s="26"/>
      <c r="B125" s="138"/>
      <c r="C125" s="139" t="s">
        <v>178</v>
      </c>
      <c r="D125" s="139" t="s">
        <v>118</v>
      </c>
      <c r="E125" s="140" t="s">
        <v>119</v>
      </c>
      <c r="F125" s="141" t="s">
        <v>120</v>
      </c>
      <c r="G125" s="142" t="s">
        <v>121</v>
      </c>
      <c r="H125" s="143">
        <v>152</v>
      </c>
      <c r="I125" s="144"/>
      <c r="J125" s="144">
        <f t="shared" ref="J125:J131" si="0">ROUND(I125*H125,2)</f>
        <v>0</v>
      </c>
      <c r="K125" s="145"/>
      <c r="L125" s="27"/>
      <c r="M125" s="146" t="s">
        <v>1</v>
      </c>
      <c r="N125" s="147" t="s">
        <v>34</v>
      </c>
      <c r="O125" s="148">
        <v>4.1000000000000002E-2</v>
      </c>
      <c r="P125" s="148">
        <f t="shared" ref="P125:P131" si="1">O125*H125</f>
        <v>6.2320000000000002</v>
      </c>
      <c r="Q125" s="148">
        <v>0</v>
      </c>
      <c r="R125" s="148">
        <f t="shared" ref="R125:R131" si="2">Q125*H125</f>
        <v>0</v>
      </c>
      <c r="S125" s="148">
        <v>0.41699999999999998</v>
      </c>
      <c r="T125" s="149">
        <f t="shared" ref="T125:T131" si="3">S125*H125</f>
        <v>63.384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122</v>
      </c>
      <c r="AT125" s="150" t="s">
        <v>118</v>
      </c>
      <c r="AU125" s="150" t="s">
        <v>79</v>
      </c>
      <c r="AY125" s="14" t="s">
        <v>115</v>
      </c>
      <c r="BE125" s="151">
        <f t="shared" ref="BE125:BE131" si="4">IF(N125="základní",J125,0)</f>
        <v>0</v>
      </c>
      <c r="BF125" s="151">
        <f t="shared" ref="BF125:BF131" si="5">IF(N125="snížená",J125,0)</f>
        <v>0</v>
      </c>
      <c r="BG125" s="151">
        <f t="shared" ref="BG125:BG131" si="6">IF(N125="zákl. přenesená",J125,0)</f>
        <v>0</v>
      </c>
      <c r="BH125" s="151">
        <f t="shared" ref="BH125:BH131" si="7">IF(N125="sníž. přenesená",J125,0)</f>
        <v>0</v>
      </c>
      <c r="BI125" s="151">
        <f t="shared" ref="BI125:BI131" si="8">IF(N125="nulová",J125,0)</f>
        <v>0</v>
      </c>
      <c r="BJ125" s="14" t="s">
        <v>77</v>
      </c>
      <c r="BK125" s="151">
        <f t="shared" ref="BK125:BK131" si="9">ROUND(I125*H125,2)</f>
        <v>0</v>
      </c>
      <c r="BL125" s="14" t="s">
        <v>122</v>
      </c>
      <c r="BM125" s="150" t="s">
        <v>254</v>
      </c>
    </row>
    <row r="126" spans="1:65" s="2" customFormat="1" ht="24.2" customHeight="1">
      <c r="A126" s="26"/>
      <c r="B126" s="138"/>
      <c r="C126" s="139" t="s">
        <v>218</v>
      </c>
      <c r="D126" s="139" t="s">
        <v>118</v>
      </c>
      <c r="E126" s="140" t="s">
        <v>127</v>
      </c>
      <c r="F126" s="141" t="s">
        <v>128</v>
      </c>
      <c r="G126" s="142" t="s">
        <v>121</v>
      </c>
      <c r="H126" s="143">
        <v>148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34</v>
      </c>
      <c r="O126" s="148">
        <v>3.3000000000000002E-2</v>
      </c>
      <c r="P126" s="148">
        <f t="shared" si="1"/>
        <v>4.8840000000000003</v>
      </c>
      <c r="Q126" s="148">
        <v>0</v>
      </c>
      <c r="R126" s="148">
        <f t="shared" si="2"/>
        <v>0</v>
      </c>
      <c r="S126" s="148">
        <v>0.18</v>
      </c>
      <c r="T126" s="149">
        <f t="shared" si="3"/>
        <v>26.64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122</v>
      </c>
      <c r="AT126" s="150" t="s">
        <v>118</v>
      </c>
      <c r="AU126" s="150" t="s">
        <v>79</v>
      </c>
      <c r="AY126" s="14" t="s">
        <v>115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77</v>
      </c>
      <c r="BK126" s="151">
        <f t="shared" si="9"/>
        <v>0</v>
      </c>
      <c r="BL126" s="14" t="s">
        <v>122</v>
      </c>
      <c r="BM126" s="150" t="s">
        <v>255</v>
      </c>
    </row>
    <row r="127" spans="1:65" s="2" customFormat="1" ht="24.2" customHeight="1">
      <c r="A127" s="26"/>
      <c r="B127" s="138"/>
      <c r="C127" s="139" t="s">
        <v>211</v>
      </c>
      <c r="D127" s="139" t="s">
        <v>118</v>
      </c>
      <c r="E127" s="140" t="s">
        <v>131</v>
      </c>
      <c r="F127" s="141" t="s">
        <v>132</v>
      </c>
      <c r="G127" s="142" t="s">
        <v>121</v>
      </c>
      <c r="H127" s="143">
        <v>152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34</v>
      </c>
      <c r="O127" s="148">
        <v>7.2999999999999995E-2</v>
      </c>
      <c r="P127" s="148">
        <f t="shared" si="1"/>
        <v>11.096</v>
      </c>
      <c r="Q127" s="148">
        <v>0</v>
      </c>
      <c r="R127" s="148">
        <f t="shared" si="2"/>
        <v>0</v>
      </c>
      <c r="S127" s="148">
        <v>0.28999999999999998</v>
      </c>
      <c r="T127" s="149">
        <f t="shared" si="3"/>
        <v>44.08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122</v>
      </c>
      <c r="AT127" s="150" t="s">
        <v>118</v>
      </c>
      <c r="AU127" s="150" t="s">
        <v>79</v>
      </c>
      <c r="AY127" s="14" t="s">
        <v>115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77</v>
      </c>
      <c r="BK127" s="151">
        <f t="shared" si="9"/>
        <v>0</v>
      </c>
      <c r="BL127" s="14" t="s">
        <v>122</v>
      </c>
      <c r="BM127" s="150" t="s">
        <v>256</v>
      </c>
    </row>
    <row r="128" spans="1:65" s="2" customFormat="1" ht="14.45" customHeight="1">
      <c r="A128" s="26"/>
      <c r="B128" s="138"/>
      <c r="C128" s="139" t="s">
        <v>7</v>
      </c>
      <c r="D128" s="139" t="s">
        <v>118</v>
      </c>
      <c r="E128" s="140" t="s">
        <v>138</v>
      </c>
      <c r="F128" s="141" t="s">
        <v>139</v>
      </c>
      <c r="G128" s="142" t="s">
        <v>140</v>
      </c>
      <c r="H128" s="143">
        <v>100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34</v>
      </c>
      <c r="O128" s="148">
        <v>0.13300000000000001</v>
      </c>
      <c r="P128" s="148">
        <f t="shared" si="1"/>
        <v>13.3</v>
      </c>
      <c r="Q128" s="148">
        <v>0</v>
      </c>
      <c r="R128" s="148">
        <f t="shared" si="2"/>
        <v>0</v>
      </c>
      <c r="S128" s="148">
        <v>0.20499999999999999</v>
      </c>
      <c r="T128" s="149">
        <f t="shared" si="3"/>
        <v>20.5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122</v>
      </c>
      <c r="AT128" s="150" t="s">
        <v>118</v>
      </c>
      <c r="AU128" s="150" t="s">
        <v>79</v>
      </c>
      <c r="AY128" s="14" t="s">
        <v>115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77</v>
      </c>
      <c r="BK128" s="151">
        <f t="shared" si="9"/>
        <v>0</v>
      </c>
      <c r="BL128" s="14" t="s">
        <v>122</v>
      </c>
      <c r="BM128" s="150" t="s">
        <v>257</v>
      </c>
    </row>
    <row r="129" spans="1:65" s="2" customFormat="1" ht="24.2" customHeight="1">
      <c r="A129" s="26"/>
      <c r="B129" s="138"/>
      <c r="C129" s="139" t="s">
        <v>236</v>
      </c>
      <c r="D129" s="139" t="s">
        <v>118</v>
      </c>
      <c r="E129" s="140" t="s">
        <v>143</v>
      </c>
      <c r="F129" s="141" t="s">
        <v>144</v>
      </c>
      <c r="G129" s="142" t="s">
        <v>145</v>
      </c>
      <c r="H129" s="143">
        <v>20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34</v>
      </c>
      <c r="O129" s="148">
        <v>0.96699999999999997</v>
      </c>
      <c r="P129" s="148">
        <f t="shared" si="1"/>
        <v>19.34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122</v>
      </c>
      <c r="AT129" s="150" t="s">
        <v>118</v>
      </c>
      <c r="AU129" s="150" t="s">
        <v>79</v>
      </c>
      <c r="AY129" s="14" t="s">
        <v>115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77</v>
      </c>
      <c r="BK129" s="151">
        <f t="shared" si="9"/>
        <v>0</v>
      </c>
      <c r="BL129" s="14" t="s">
        <v>122</v>
      </c>
      <c r="BM129" s="150" t="s">
        <v>258</v>
      </c>
    </row>
    <row r="130" spans="1:65" s="2" customFormat="1" ht="24.2" customHeight="1">
      <c r="A130" s="26"/>
      <c r="B130" s="138"/>
      <c r="C130" s="139" t="s">
        <v>243</v>
      </c>
      <c r="D130" s="139" t="s">
        <v>118</v>
      </c>
      <c r="E130" s="140" t="s">
        <v>148</v>
      </c>
      <c r="F130" s="141" t="s">
        <v>149</v>
      </c>
      <c r="G130" s="142" t="s">
        <v>145</v>
      </c>
      <c r="H130" s="143">
        <v>20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34</v>
      </c>
      <c r="O130" s="148">
        <v>0.63200000000000001</v>
      </c>
      <c r="P130" s="148">
        <f t="shared" si="1"/>
        <v>12.64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122</v>
      </c>
      <c r="AT130" s="150" t="s">
        <v>118</v>
      </c>
      <c r="AU130" s="150" t="s">
        <v>79</v>
      </c>
      <c r="AY130" s="14" t="s">
        <v>115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77</v>
      </c>
      <c r="BK130" s="151">
        <f t="shared" si="9"/>
        <v>0</v>
      </c>
      <c r="BL130" s="14" t="s">
        <v>122</v>
      </c>
      <c r="BM130" s="150" t="s">
        <v>259</v>
      </c>
    </row>
    <row r="131" spans="1:65" s="2" customFormat="1" ht="24.2" customHeight="1">
      <c r="A131" s="26"/>
      <c r="B131" s="138"/>
      <c r="C131" s="139" t="s">
        <v>229</v>
      </c>
      <c r="D131" s="139" t="s">
        <v>118</v>
      </c>
      <c r="E131" s="140" t="s">
        <v>152</v>
      </c>
      <c r="F131" s="141" t="s">
        <v>153</v>
      </c>
      <c r="G131" s="142" t="s">
        <v>121</v>
      </c>
      <c r="H131" s="143">
        <v>448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34</v>
      </c>
      <c r="O131" s="148">
        <v>2.8000000000000001E-2</v>
      </c>
      <c r="P131" s="148">
        <f t="shared" si="1"/>
        <v>12.544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122</v>
      </c>
      <c r="AT131" s="150" t="s">
        <v>118</v>
      </c>
      <c r="AU131" s="150" t="s">
        <v>79</v>
      </c>
      <c r="AY131" s="14" t="s">
        <v>115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77</v>
      </c>
      <c r="BK131" s="151">
        <f t="shared" si="9"/>
        <v>0</v>
      </c>
      <c r="BL131" s="14" t="s">
        <v>122</v>
      </c>
      <c r="BM131" s="150" t="s">
        <v>260</v>
      </c>
    </row>
    <row r="132" spans="1:65" s="12" customFormat="1" ht="22.9" customHeight="1">
      <c r="B132" s="126"/>
      <c r="D132" s="127" t="s">
        <v>68</v>
      </c>
      <c r="E132" s="136" t="s">
        <v>155</v>
      </c>
      <c r="F132" s="136" t="s">
        <v>156</v>
      </c>
      <c r="J132" s="137">
        <f>BK132</f>
        <v>0</v>
      </c>
      <c r="L132" s="126"/>
      <c r="M132" s="130"/>
      <c r="N132" s="131"/>
      <c r="O132" s="131"/>
      <c r="P132" s="132">
        <f>SUM(P133:P137)</f>
        <v>195.67200000000003</v>
      </c>
      <c r="Q132" s="131"/>
      <c r="R132" s="132">
        <f>SUM(R133:R137)</f>
        <v>0</v>
      </c>
      <c r="S132" s="131"/>
      <c r="T132" s="133">
        <f>SUM(T133:T137)</f>
        <v>0</v>
      </c>
      <c r="AR132" s="127" t="s">
        <v>77</v>
      </c>
      <c r="AT132" s="134" t="s">
        <v>68</v>
      </c>
      <c r="AU132" s="134" t="s">
        <v>77</v>
      </c>
      <c r="AY132" s="127" t="s">
        <v>115</v>
      </c>
      <c r="BK132" s="135">
        <f>SUM(BK133:BK137)</f>
        <v>0</v>
      </c>
    </row>
    <row r="133" spans="1:65" s="2" customFormat="1" ht="24.2" customHeight="1">
      <c r="A133" s="26"/>
      <c r="B133" s="138"/>
      <c r="C133" s="139" t="s">
        <v>165</v>
      </c>
      <c r="D133" s="139" t="s">
        <v>118</v>
      </c>
      <c r="E133" s="140" t="s">
        <v>158</v>
      </c>
      <c r="F133" s="141" t="s">
        <v>159</v>
      </c>
      <c r="G133" s="142" t="s">
        <v>121</v>
      </c>
      <c r="H133" s="143">
        <v>448</v>
      </c>
      <c r="I133" s="144"/>
      <c r="J133" s="144">
        <f>ROUND(I133*H133,2)</f>
        <v>0</v>
      </c>
      <c r="K133" s="145"/>
      <c r="L133" s="27"/>
      <c r="M133" s="146" t="s">
        <v>1</v>
      </c>
      <c r="N133" s="147" t="s">
        <v>34</v>
      </c>
      <c r="O133" s="148">
        <v>0.307</v>
      </c>
      <c r="P133" s="148">
        <f>O133*H133</f>
        <v>137.536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122</v>
      </c>
      <c r="AT133" s="150" t="s">
        <v>118</v>
      </c>
      <c r="AU133" s="150" t="s">
        <v>79</v>
      </c>
      <c r="AY133" s="14" t="s">
        <v>115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77</v>
      </c>
      <c r="BK133" s="151">
        <f>ROUND(I133*H133,2)</f>
        <v>0</v>
      </c>
      <c r="BL133" s="14" t="s">
        <v>122</v>
      </c>
      <c r="BM133" s="150" t="s">
        <v>261</v>
      </c>
    </row>
    <row r="134" spans="1:65" s="2" customFormat="1" ht="24.2" customHeight="1">
      <c r="A134" s="26"/>
      <c r="B134" s="138"/>
      <c r="C134" s="139" t="s">
        <v>182</v>
      </c>
      <c r="D134" s="139" t="s">
        <v>118</v>
      </c>
      <c r="E134" s="140" t="s">
        <v>162</v>
      </c>
      <c r="F134" s="141" t="s">
        <v>163</v>
      </c>
      <c r="G134" s="142" t="s">
        <v>121</v>
      </c>
      <c r="H134" s="143">
        <v>152</v>
      </c>
      <c r="I134" s="144"/>
      <c r="J134" s="144">
        <f>ROUND(I134*H134,2)</f>
        <v>0</v>
      </c>
      <c r="K134" s="145"/>
      <c r="L134" s="27"/>
      <c r="M134" s="146" t="s">
        <v>1</v>
      </c>
      <c r="N134" s="147" t="s">
        <v>34</v>
      </c>
      <c r="O134" s="148">
        <v>2.7E-2</v>
      </c>
      <c r="P134" s="148">
        <f>O134*H134</f>
        <v>4.1040000000000001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122</v>
      </c>
      <c r="AT134" s="150" t="s">
        <v>118</v>
      </c>
      <c r="AU134" s="150" t="s">
        <v>79</v>
      </c>
      <c r="AY134" s="14" t="s">
        <v>115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4" t="s">
        <v>77</v>
      </c>
      <c r="BK134" s="151">
        <f>ROUND(I134*H134,2)</f>
        <v>0</v>
      </c>
      <c r="BL134" s="14" t="s">
        <v>122</v>
      </c>
      <c r="BM134" s="150" t="s">
        <v>262</v>
      </c>
    </row>
    <row r="135" spans="1:65" s="2" customFormat="1" ht="24.2" customHeight="1">
      <c r="A135" s="26"/>
      <c r="B135" s="138"/>
      <c r="C135" s="139" t="s">
        <v>186</v>
      </c>
      <c r="D135" s="139" t="s">
        <v>118</v>
      </c>
      <c r="E135" s="140" t="s">
        <v>166</v>
      </c>
      <c r="F135" s="141" t="s">
        <v>167</v>
      </c>
      <c r="G135" s="142" t="s">
        <v>121</v>
      </c>
      <c r="H135" s="143">
        <v>1048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34</v>
      </c>
      <c r="O135" s="148">
        <v>2E-3</v>
      </c>
      <c r="P135" s="148">
        <f>O135*H135</f>
        <v>2.0960000000000001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122</v>
      </c>
      <c r="AT135" s="150" t="s">
        <v>118</v>
      </c>
      <c r="AU135" s="150" t="s">
        <v>79</v>
      </c>
      <c r="AY135" s="14" t="s">
        <v>115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77</v>
      </c>
      <c r="BK135" s="151">
        <f>ROUND(I135*H135,2)</f>
        <v>0</v>
      </c>
      <c r="BL135" s="14" t="s">
        <v>122</v>
      </c>
      <c r="BM135" s="150" t="s">
        <v>263</v>
      </c>
    </row>
    <row r="136" spans="1:65" s="2" customFormat="1" ht="24.2" customHeight="1">
      <c r="A136" s="26"/>
      <c r="B136" s="138"/>
      <c r="C136" s="139" t="s">
        <v>192</v>
      </c>
      <c r="D136" s="139" t="s">
        <v>118</v>
      </c>
      <c r="E136" s="140" t="s">
        <v>170</v>
      </c>
      <c r="F136" s="141" t="s">
        <v>171</v>
      </c>
      <c r="G136" s="142" t="s">
        <v>121</v>
      </c>
      <c r="H136" s="143">
        <v>448</v>
      </c>
      <c r="I136" s="144"/>
      <c r="J136" s="144">
        <f>ROUND(I136*H136,2)</f>
        <v>0</v>
      </c>
      <c r="K136" s="145"/>
      <c r="L136" s="27"/>
      <c r="M136" s="146" t="s">
        <v>1</v>
      </c>
      <c r="N136" s="147" t="s">
        <v>34</v>
      </c>
      <c r="O136" s="148">
        <v>7.0999999999999994E-2</v>
      </c>
      <c r="P136" s="148">
        <f>O136*H136</f>
        <v>31.807999999999996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122</v>
      </c>
      <c r="AT136" s="150" t="s">
        <v>118</v>
      </c>
      <c r="AU136" s="150" t="s">
        <v>79</v>
      </c>
      <c r="AY136" s="14" t="s">
        <v>115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4" t="s">
        <v>77</v>
      </c>
      <c r="BK136" s="151">
        <f>ROUND(I136*H136,2)</f>
        <v>0</v>
      </c>
      <c r="BL136" s="14" t="s">
        <v>122</v>
      </c>
      <c r="BM136" s="150" t="s">
        <v>264</v>
      </c>
    </row>
    <row r="137" spans="1:65" s="2" customFormat="1" ht="24.2" customHeight="1">
      <c r="A137" s="26"/>
      <c r="B137" s="138"/>
      <c r="C137" s="139" t="s">
        <v>169</v>
      </c>
      <c r="D137" s="139" t="s">
        <v>118</v>
      </c>
      <c r="E137" s="140" t="s">
        <v>174</v>
      </c>
      <c r="F137" s="141" t="s">
        <v>175</v>
      </c>
      <c r="G137" s="142" t="s">
        <v>121</v>
      </c>
      <c r="H137" s="143">
        <v>296</v>
      </c>
      <c r="I137" s="144"/>
      <c r="J137" s="144">
        <f>ROUND(I137*H137,2)</f>
        <v>0</v>
      </c>
      <c r="K137" s="145"/>
      <c r="L137" s="27"/>
      <c r="M137" s="146" t="s">
        <v>1</v>
      </c>
      <c r="N137" s="147" t="s">
        <v>34</v>
      </c>
      <c r="O137" s="148">
        <v>6.8000000000000005E-2</v>
      </c>
      <c r="P137" s="148">
        <f>O137*H137</f>
        <v>20.128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122</v>
      </c>
      <c r="AT137" s="150" t="s">
        <v>118</v>
      </c>
      <c r="AU137" s="150" t="s">
        <v>79</v>
      </c>
      <c r="AY137" s="14" t="s">
        <v>115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77</v>
      </c>
      <c r="BK137" s="151">
        <f>ROUND(I137*H137,2)</f>
        <v>0</v>
      </c>
      <c r="BL137" s="14" t="s">
        <v>122</v>
      </c>
      <c r="BM137" s="150" t="s">
        <v>265</v>
      </c>
    </row>
    <row r="138" spans="1:65" s="12" customFormat="1" ht="22.9" customHeight="1">
      <c r="B138" s="126"/>
      <c r="D138" s="127" t="s">
        <v>68</v>
      </c>
      <c r="E138" s="136" t="s">
        <v>165</v>
      </c>
      <c r="F138" s="136" t="s">
        <v>177</v>
      </c>
      <c r="J138" s="137">
        <f>BK138</f>
        <v>0</v>
      </c>
      <c r="L138" s="126"/>
      <c r="M138" s="130"/>
      <c r="N138" s="131"/>
      <c r="O138" s="131"/>
      <c r="P138" s="132">
        <f>SUM(P139:P149)</f>
        <v>536.70759999999996</v>
      </c>
      <c r="Q138" s="131"/>
      <c r="R138" s="132">
        <f>SUM(R139:R149)</f>
        <v>65.483282000000003</v>
      </c>
      <c r="S138" s="131"/>
      <c r="T138" s="133">
        <f>SUM(T139:T149)</f>
        <v>100.64000000000001</v>
      </c>
      <c r="AR138" s="127" t="s">
        <v>77</v>
      </c>
      <c r="AT138" s="134" t="s">
        <v>68</v>
      </c>
      <c r="AU138" s="134" t="s">
        <v>77</v>
      </c>
      <c r="AY138" s="127" t="s">
        <v>115</v>
      </c>
      <c r="BK138" s="135">
        <f>SUM(BK139:BK149)</f>
        <v>0</v>
      </c>
    </row>
    <row r="139" spans="1:65" s="2" customFormat="1" ht="24.2" customHeight="1">
      <c r="A139" s="26"/>
      <c r="B139" s="138"/>
      <c r="C139" s="139" t="s">
        <v>173</v>
      </c>
      <c r="D139" s="139" t="s">
        <v>118</v>
      </c>
      <c r="E139" s="140" t="s">
        <v>266</v>
      </c>
      <c r="F139" s="141" t="s">
        <v>267</v>
      </c>
      <c r="G139" s="142" t="s">
        <v>121</v>
      </c>
      <c r="H139" s="143">
        <v>32</v>
      </c>
      <c r="I139" s="144"/>
      <c r="J139" s="144">
        <f t="shared" ref="J139:J149" si="10">ROUND(I139*H139,2)</f>
        <v>0</v>
      </c>
      <c r="K139" s="145"/>
      <c r="L139" s="27"/>
      <c r="M139" s="146" t="s">
        <v>1</v>
      </c>
      <c r="N139" s="147" t="s">
        <v>34</v>
      </c>
      <c r="O139" s="148">
        <v>0.108</v>
      </c>
      <c r="P139" s="148">
        <f t="shared" ref="P139:P149" si="11">O139*H139</f>
        <v>3.456</v>
      </c>
      <c r="Q139" s="148">
        <v>5.9999999999999995E-4</v>
      </c>
      <c r="R139" s="148">
        <f t="shared" ref="R139:R149" si="12">Q139*H139</f>
        <v>1.9199999999999998E-2</v>
      </c>
      <c r="S139" s="148">
        <v>0</v>
      </c>
      <c r="T139" s="149">
        <f t="shared" ref="T139:T149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122</v>
      </c>
      <c r="AT139" s="150" t="s">
        <v>118</v>
      </c>
      <c r="AU139" s="150" t="s">
        <v>79</v>
      </c>
      <c r="AY139" s="14" t="s">
        <v>115</v>
      </c>
      <c r="BE139" s="151">
        <f t="shared" ref="BE139:BE149" si="14">IF(N139="základní",J139,0)</f>
        <v>0</v>
      </c>
      <c r="BF139" s="151">
        <f t="shared" ref="BF139:BF149" si="15">IF(N139="snížená",J139,0)</f>
        <v>0</v>
      </c>
      <c r="BG139" s="151">
        <f t="shared" ref="BG139:BG149" si="16">IF(N139="zákl. přenesená",J139,0)</f>
        <v>0</v>
      </c>
      <c r="BH139" s="151">
        <f t="shared" ref="BH139:BH149" si="17">IF(N139="sníž. přenesená",J139,0)</f>
        <v>0</v>
      </c>
      <c r="BI139" s="151">
        <f t="shared" ref="BI139:BI149" si="18">IF(N139="nulová",J139,0)</f>
        <v>0</v>
      </c>
      <c r="BJ139" s="14" t="s">
        <v>77</v>
      </c>
      <c r="BK139" s="151">
        <f t="shared" ref="BK139:BK149" si="19">ROUND(I139*H139,2)</f>
        <v>0</v>
      </c>
      <c r="BL139" s="14" t="s">
        <v>122</v>
      </c>
      <c r="BM139" s="150" t="s">
        <v>268</v>
      </c>
    </row>
    <row r="140" spans="1:65" s="2" customFormat="1" ht="24.2" customHeight="1">
      <c r="A140" s="26"/>
      <c r="B140" s="138"/>
      <c r="C140" s="139" t="s">
        <v>130</v>
      </c>
      <c r="D140" s="139" t="s">
        <v>118</v>
      </c>
      <c r="E140" s="140" t="s">
        <v>179</v>
      </c>
      <c r="F140" s="141" t="s">
        <v>180</v>
      </c>
      <c r="G140" s="142" t="s">
        <v>140</v>
      </c>
      <c r="H140" s="143">
        <v>100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34</v>
      </c>
      <c r="O140" s="148">
        <v>0.26800000000000002</v>
      </c>
      <c r="P140" s="148">
        <f t="shared" si="11"/>
        <v>26.8</v>
      </c>
      <c r="Q140" s="148">
        <v>0.15540000000000001</v>
      </c>
      <c r="R140" s="148">
        <f t="shared" si="12"/>
        <v>15.540000000000001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122</v>
      </c>
      <c r="AT140" s="150" t="s">
        <v>118</v>
      </c>
      <c r="AU140" s="150" t="s">
        <v>79</v>
      </c>
      <c r="AY140" s="14" t="s">
        <v>115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77</v>
      </c>
      <c r="BK140" s="151">
        <f t="shared" si="19"/>
        <v>0</v>
      </c>
      <c r="BL140" s="14" t="s">
        <v>122</v>
      </c>
      <c r="BM140" s="150" t="s">
        <v>269</v>
      </c>
    </row>
    <row r="141" spans="1:65" s="2" customFormat="1" ht="14.45" customHeight="1">
      <c r="A141" s="26"/>
      <c r="B141" s="138"/>
      <c r="C141" s="152" t="s">
        <v>161</v>
      </c>
      <c r="D141" s="152" t="s">
        <v>183</v>
      </c>
      <c r="E141" s="153" t="s">
        <v>184</v>
      </c>
      <c r="F141" s="154" t="s">
        <v>185</v>
      </c>
      <c r="G141" s="155" t="s">
        <v>140</v>
      </c>
      <c r="H141" s="156">
        <v>102</v>
      </c>
      <c r="I141" s="157"/>
      <c r="J141" s="157">
        <f t="shared" si="10"/>
        <v>0</v>
      </c>
      <c r="K141" s="158"/>
      <c r="L141" s="159"/>
      <c r="M141" s="160" t="s">
        <v>1</v>
      </c>
      <c r="N141" s="161" t="s">
        <v>34</v>
      </c>
      <c r="O141" s="148">
        <v>0</v>
      </c>
      <c r="P141" s="148">
        <f t="shared" si="11"/>
        <v>0</v>
      </c>
      <c r="Q141" s="148">
        <v>0.08</v>
      </c>
      <c r="R141" s="148">
        <f t="shared" si="12"/>
        <v>8.16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183</v>
      </c>
      <c r="AU141" s="150" t="s">
        <v>79</v>
      </c>
      <c r="AY141" s="14" t="s">
        <v>115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77</v>
      </c>
      <c r="BK141" s="151">
        <f t="shared" si="19"/>
        <v>0</v>
      </c>
      <c r="BL141" s="14" t="s">
        <v>122</v>
      </c>
      <c r="BM141" s="150" t="s">
        <v>270</v>
      </c>
    </row>
    <row r="142" spans="1:65" s="2" customFormat="1" ht="24.2" customHeight="1">
      <c r="A142" s="26"/>
      <c r="B142" s="138"/>
      <c r="C142" s="139" t="s">
        <v>137</v>
      </c>
      <c r="D142" s="139" t="s">
        <v>118</v>
      </c>
      <c r="E142" s="140" t="s">
        <v>189</v>
      </c>
      <c r="F142" s="141" t="s">
        <v>190</v>
      </c>
      <c r="G142" s="142" t="s">
        <v>145</v>
      </c>
      <c r="H142" s="143">
        <v>5.3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34</v>
      </c>
      <c r="O142" s="148">
        <v>1.4419999999999999</v>
      </c>
      <c r="P142" s="148">
        <f t="shared" si="11"/>
        <v>7.6425999999999998</v>
      </c>
      <c r="Q142" s="148">
        <v>2.2563399999999998</v>
      </c>
      <c r="R142" s="148">
        <f t="shared" si="12"/>
        <v>11.958601999999999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122</v>
      </c>
      <c r="AT142" s="150" t="s">
        <v>118</v>
      </c>
      <c r="AU142" s="150" t="s">
        <v>79</v>
      </c>
      <c r="AY142" s="14" t="s">
        <v>115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77</v>
      </c>
      <c r="BK142" s="151">
        <f t="shared" si="19"/>
        <v>0</v>
      </c>
      <c r="BL142" s="14" t="s">
        <v>122</v>
      </c>
      <c r="BM142" s="150" t="s">
        <v>271</v>
      </c>
    </row>
    <row r="143" spans="1:65" s="2" customFormat="1" ht="24.2" customHeight="1">
      <c r="A143" s="26"/>
      <c r="B143" s="138"/>
      <c r="C143" s="139" t="s">
        <v>196</v>
      </c>
      <c r="D143" s="139" t="s">
        <v>118</v>
      </c>
      <c r="E143" s="140" t="s">
        <v>193</v>
      </c>
      <c r="F143" s="141" t="s">
        <v>194</v>
      </c>
      <c r="G143" s="142" t="s">
        <v>140</v>
      </c>
      <c r="H143" s="143">
        <v>512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34</v>
      </c>
      <c r="O143" s="148">
        <v>0.113</v>
      </c>
      <c r="P143" s="148">
        <f t="shared" si="11"/>
        <v>57.856000000000002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122</v>
      </c>
      <c r="AT143" s="150" t="s">
        <v>118</v>
      </c>
      <c r="AU143" s="150" t="s">
        <v>79</v>
      </c>
      <c r="AY143" s="14" t="s">
        <v>115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77</v>
      </c>
      <c r="BK143" s="151">
        <f t="shared" si="19"/>
        <v>0</v>
      </c>
      <c r="BL143" s="14" t="s">
        <v>122</v>
      </c>
      <c r="BM143" s="150" t="s">
        <v>272</v>
      </c>
    </row>
    <row r="144" spans="1:65" s="2" customFormat="1" ht="24.2" customHeight="1">
      <c r="A144" s="26"/>
      <c r="B144" s="138"/>
      <c r="C144" s="139" t="s">
        <v>200</v>
      </c>
      <c r="D144" s="139" t="s">
        <v>118</v>
      </c>
      <c r="E144" s="140" t="s">
        <v>197</v>
      </c>
      <c r="F144" s="141" t="s">
        <v>198</v>
      </c>
      <c r="G144" s="142" t="s">
        <v>140</v>
      </c>
      <c r="H144" s="143">
        <v>512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34</v>
      </c>
      <c r="O144" s="148">
        <v>0.19500000000000001</v>
      </c>
      <c r="P144" s="148">
        <f t="shared" si="11"/>
        <v>99.84</v>
      </c>
      <c r="Q144" s="148">
        <v>1.1E-4</v>
      </c>
      <c r="R144" s="148">
        <f t="shared" si="12"/>
        <v>5.6320000000000002E-2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122</v>
      </c>
      <c r="AT144" s="150" t="s">
        <v>118</v>
      </c>
      <c r="AU144" s="150" t="s">
        <v>79</v>
      </c>
      <c r="AY144" s="14" t="s">
        <v>115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77</v>
      </c>
      <c r="BK144" s="151">
        <f t="shared" si="19"/>
        <v>0</v>
      </c>
      <c r="BL144" s="14" t="s">
        <v>122</v>
      </c>
      <c r="BM144" s="150" t="s">
        <v>273</v>
      </c>
    </row>
    <row r="145" spans="1:65" s="2" customFormat="1" ht="24.2" customHeight="1">
      <c r="A145" s="26"/>
      <c r="B145" s="138"/>
      <c r="C145" s="139" t="s">
        <v>249</v>
      </c>
      <c r="D145" s="139" t="s">
        <v>118</v>
      </c>
      <c r="E145" s="140" t="s">
        <v>201</v>
      </c>
      <c r="F145" s="141" t="s">
        <v>202</v>
      </c>
      <c r="G145" s="142" t="s">
        <v>140</v>
      </c>
      <c r="H145" s="143">
        <v>20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34</v>
      </c>
      <c r="O145" s="148">
        <v>0.186</v>
      </c>
      <c r="P145" s="148">
        <f t="shared" si="11"/>
        <v>3.7199999999999998</v>
      </c>
      <c r="Q145" s="148">
        <v>6.0999999999999997E-4</v>
      </c>
      <c r="R145" s="148">
        <f t="shared" si="12"/>
        <v>1.2199999999999999E-2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122</v>
      </c>
      <c r="AT145" s="150" t="s">
        <v>118</v>
      </c>
      <c r="AU145" s="150" t="s">
        <v>79</v>
      </c>
      <c r="AY145" s="14" t="s">
        <v>115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77</v>
      </c>
      <c r="BK145" s="151">
        <f t="shared" si="19"/>
        <v>0</v>
      </c>
      <c r="BL145" s="14" t="s">
        <v>122</v>
      </c>
      <c r="BM145" s="150" t="s">
        <v>274</v>
      </c>
    </row>
    <row r="146" spans="1:65" s="2" customFormat="1" ht="14.45" customHeight="1">
      <c r="A146" s="26"/>
      <c r="B146" s="138"/>
      <c r="C146" s="139" t="s">
        <v>8</v>
      </c>
      <c r="D146" s="139" t="s">
        <v>118</v>
      </c>
      <c r="E146" s="140" t="s">
        <v>204</v>
      </c>
      <c r="F146" s="141" t="s">
        <v>205</v>
      </c>
      <c r="G146" s="142" t="s">
        <v>140</v>
      </c>
      <c r="H146" s="143">
        <v>20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34</v>
      </c>
      <c r="O146" s="148">
        <v>0.155</v>
      </c>
      <c r="P146" s="148">
        <f t="shared" si="11"/>
        <v>3.1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122</v>
      </c>
      <c r="AT146" s="150" t="s">
        <v>118</v>
      </c>
      <c r="AU146" s="150" t="s">
        <v>79</v>
      </c>
      <c r="AY146" s="14" t="s">
        <v>115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77</v>
      </c>
      <c r="BK146" s="151">
        <f t="shared" si="19"/>
        <v>0</v>
      </c>
      <c r="BL146" s="14" t="s">
        <v>122</v>
      </c>
      <c r="BM146" s="150" t="s">
        <v>275</v>
      </c>
    </row>
    <row r="147" spans="1:65" s="2" customFormat="1" ht="14.45" customHeight="1">
      <c r="A147" s="26"/>
      <c r="B147" s="138"/>
      <c r="C147" s="139" t="s">
        <v>207</v>
      </c>
      <c r="D147" s="139" t="s">
        <v>118</v>
      </c>
      <c r="E147" s="140" t="s">
        <v>208</v>
      </c>
      <c r="F147" s="141" t="s">
        <v>209</v>
      </c>
      <c r="G147" s="142" t="s">
        <v>140</v>
      </c>
      <c r="H147" s="143">
        <v>512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34</v>
      </c>
      <c r="O147" s="148">
        <v>0.26400000000000001</v>
      </c>
      <c r="P147" s="148">
        <f t="shared" si="11"/>
        <v>135.16800000000001</v>
      </c>
      <c r="Q147" s="148">
        <v>5.808E-2</v>
      </c>
      <c r="R147" s="148">
        <f t="shared" si="12"/>
        <v>29.73696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122</v>
      </c>
      <c r="AT147" s="150" t="s">
        <v>118</v>
      </c>
      <c r="AU147" s="150" t="s">
        <v>79</v>
      </c>
      <c r="AY147" s="14" t="s">
        <v>115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77</v>
      </c>
      <c r="BK147" s="151">
        <f t="shared" si="19"/>
        <v>0</v>
      </c>
      <c r="BL147" s="14" t="s">
        <v>122</v>
      </c>
      <c r="BM147" s="150" t="s">
        <v>276</v>
      </c>
    </row>
    <row r="148" spans="1:65" s="2" customFormat="1" ht="14.45" customHeight="1">
      <c r="A148" s="26"/>
      <c r="B148" s="138"/>
      <c r="C148" s="139" t="s">
        <v>77</v>
      </c>
      <c r="D148" s="139" t="s">
        <v>118</v>
      </c>
      <c r="E148" s="140" t="s">
        <v>212</v>
      </c>
      <c r="F148" s="141" t="s">
        <v>213</v>
      </c>
      <c r="G148" s="142" t="s">
        <v>121</v>
      </c>
      <c r="H148" s="143">
        <v>35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34</v>
      </c>
      <c r="O148" s="148">
        <v>0.95399999999999996</v>
      </c>
      <c r="P148" s="148">
        <f t="shared" si="11"/>
        <v>33.39</v>
      </c>
      <c r="Q148" s="148">
        <v>0</v>
      </c>
      <c r="R148" s="148">
        <f t="shared" si="12"/>
        <v>0</v>
      </c>
      <c r="S148" s="148">
        <v>0.34</v>
      </c>
      <c r="T148" s="149">
        <f t="shared" si="13"/>
        <v>11.9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122</v>
      </c>
      <c r="AT148" s="150" t="s">
        <v>118</v>
      </c>
      <c r="AU148" s="150" t="s">
        <v>79</v>
      </c>
      <c r="AY148" s="14" t="s">
        <v>115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77</v>
      </c>
      <c r="BK148" s="151">
        <f t="shared" si="19"/>
        <v>0</v>
      </c>
      <c r="BL148" s="14" t="s">
        <v>122</v>
      </c>
      <c r="BM148" s="150" t="s">
        <v>277</v>
      </c>
    </row>
    <row r="149" spans="1:65" s="2" customFormat="1" ht="24.2" customHeight="1">
      <c r="A149" s="26"/>
      <c r="B149" s="138"/>
      <c r="C149" s="139" t="s">
        <v>79</v>
      </c>
      <c r="D149" s="139" t="s">
        <v>118</v>
      </c>
      <c r="E149" s="140" t="s">
        <v>215</v>
      </c>
      <c r="F149" s="141" t="s">
        <v>216</v>
      </c>
      <c r="G149" s="142" t="s">
        <v>121</v>
      </c>
      <c r="H149" s="143">
        <v>261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34</v>
      </c>
      <c r="O149" s="148">
        <v>0.63500000000000001</v>
      </c>
      <c r="P149" s="148">
        <f t="shared" si="11"/>
        <v>165.73500000000001</v>
      </c>
      <c r="Q149" s="148">
        <v>0</v>
      </c>
      <c r="R149" s="148">
        <f t="shared" si="12"/>
        <v>0</v>
      </c>
      <c r="S149" s="148">
        <v>0.34</v>
      </c>
      <c r="T149" s="149">
        <f t="shared" si="13"/>
        <v>88.740000000000009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122</v>
      </c>
      <c r="AT149" s="150" t="s">
        <v>118</v>
      </c>
      <c r="AU149" s="150" t="s">
        <v>79</v>
      </c>
      <c r="AY149" s="14" t="s">
        <v>115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77</v>
      </c>
      <c r="BK149" s="151">
        <f t="shared" si="19"/>
        <v>0</v>
      </c>
      <c r="BL149" s="14" t="s">
        <v>122</v>
      </c>
      <c r="BM149" s="150" t="s">
        <v>278</v>
      </c>
    </row>
    <row r="150" spans="1:65" s="12" customFormat="1" ht="22.9" customHeight="1">
      <c r="B150" s="126"/>
      <c r="D150" s="127" t="s">
        <v>68</v>
      </c>
      <c r="E150" s="136" t="s">
        <v>222</v>
      </c>
      <c r="F150" s="136" t="s">
        <v>223</v>
      </c>
      <c r="J150" s="137">
        <f>BK150</f>
        <v>0</v>
      </c>
      <c r="L150" s="126"/>
      <c r="M150" s="130"/>
      <c r="N150" s="131"/>
      <c r="O150" s="131"/>
      <c r="P150" s="132">
        <f>SUM(P151:P155)</f>
        <v>319.31024400000001</v>
      </c>
      <c r="Q150" s="131"/>
      <c r="R150" s="132">
        <f>SUM(R151:R155)</f>
        <v>0</v>
      </c>
      <c r="S150" s="131"/>
      <c r="T150" s="133">
        <f>SUM(T151:T155)</f>
        <v>0</v>
      </c>
      <c r="AR150" s="127" t="s">
        <v>77</v>
      </c>
      <c r="AT150" s="134" t="s">
        <v>68</v>
      </c>
      <c r="AU150" s="134" t="s">
        <v>77</v>
      </c>
      <c r="AY150" s="127" t="s">
        <v>115</v>
      </c>
      <c r="BK150" s="135">
        <f>SUM(BK151:BK155)</f>
        <v>0</v>
      </c>
    </row>
    <row r="151" spans="1:65" s="2" customFormat="1" ht="14.45" customHeight="1">
      <c r="A151" s="26"/>
      <c r="B151" s="138"/>
      <c r="C151" s="139" t="s">
        <v>122</v>
      </c>
      <c r="D151" s="139" t="s">
        <v>118</v>
      </c>
      <c r="E151" s="140" t="s">
        <v>225</v>
      </c>
      <c r="F151" s="141" t="s">
        <v>226</v>
      </c>
      <c r="G151" s="142" t="s">
        <v>227</v>
      </c>
      <c r="H151" s="143">
        <v>255.244</v>
      </c>
      <c r="I151" s="144"/>
      <c r="J151" s="144">
        <f>ROUND(I151*H151,2)</f>
        <v>0</v>
      </c>
      <c r="K151" s="145"/>
      <c r="L151" s="27"/>
      <c r="M151" s="146" t="s">
        <v>1</v>
      </c>
      <c r="N151" s="147" t="s">
        <v>34</v>
      </c>
      <c r="O151" s="148">
        <v>0.83499999999999996</v>
      </c>
      <c r="P151" s="148">
        <f>O151*H151</f>
        <v>213.12873999999999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122</v>
      </c>
      <c r="AT151" s="150" t="s">
        <v>118</v>
      </c>
      <c r="AU151" s="150" t="s">
        <v>79</v>
      </c>
      <c r="AY151" s="14" t="s">
        <v>115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0</v>
      </c>
      <c r="BL151" s="14" t="s">
        <v>122</v>
      </c>
      <c r="BM151" s="150" t="s">
        <v>279</v>
      </c>
    </row>
    <row r="152" spans="1:65" s="2" customFormat="1" ht="24.2" customHeight="1">
      <c r="A152" s="26"/>
      <c r="B152" s="138"/>
      <c r="C152" s="139" t="s">
        <v>155</v>
      </c>
      <c r="D152" s="139" t="s">
        <v>118</v>
      </c>
      <c r="E152" s="140" t="s">
        <v>230</v>
      </c>
      <c r="F152" s="141" t="s">
        <v>231</v>
      </c>
      <c r="G152" s="142" t="s">
        <v>227</v>
      </c>
      <c r="H152" s="143">
        <v>2552.44</v>
      </c>
      <c r="I152" s="144"/>
      <c r="J152" s="144">
        <f>ROUND(I152*H152,2)</f>
        <v>0</v>
      </c>
      <c r="K152" s="145"/>
      <c r="L152" s="27"/>
      <c r="M152" s="146" t="s">
        <v>1</v>
      </c>
      <c r="N152" s="147" t="s">
        <v>34</v>
      </c>
      <c r="O152" s="148">
        <v>4.0000000000000001E-3</v>
      </c>
      <c r="P152" s="148">
        <f>O152*H152</f>
        <v>10.209760000000001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122</v>
      </c>
      <c r="AT152" s="150" t="s">
        <v>118</v>
      </c>
      <c r="AU152" s="150" t="s">
        <v>79</v>
      </c>
      <c r="AY152" s="14" t="s">
        <v>115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4" t="s">
        <v>77</v>
      </c>
      <c r="BK152" s="151">
        <f>ROUND(I152*H152,2)</f>
        <v>0</v>
      </c>
      <c r="BL152" s="14" t="s">
        <v>122</v>
      </c>
      <c r="BM152" s="150" t="s">
        <v>280</v>
      </c>
    </row>
    <row r="153" spans="1:65" s="2" customFormat="1" ht="24.2" customHeight="1">
      <c r="A153" s="26"/>
      <c r="B153" s="138"/>
      <c r="C153" s="139" t="s">
        <v>157</v>
      </c>
      <c r="D153" s="139" t="s">
        <v>118</v>
      </c>
      <c r="E153" s="140" t="s">
        <v>233</v>
      </c>
      <c r="F153" s="141" t="s">
        <v>234</v>
      </c>
      <c r="G153" s="142" t="s">
        <v>227</v>
      </c>
      <c r="H153" s="143">
        <v>255.244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34</v>
      </c>
      <c r="O153" s="148">
        <v>0.376</v>
      </c>
      <c r="P153" s="148">
        <f>O153*H153</f>
        <v>95.971744000000001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122</v>
      </c>
      <c r="AT153" s="150" t="s">
        <v>118</v>
      </c>
      <c r="AU153" s="150" t="s">
        <v>79</v>
      </c>
      <c r="AY153" s="14" t="s">
        <v>115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0</v>
      </c>
      <c r="BL153" s="14" t="s">
        <v>122</v>
      </c>
      <c r="BM153" s="150" t="s">
        <v>281</v>
      </c>
    </row>
    <row r="154" spans="1:65" s="2" customFormat="1" ht="37.9" customHeight="1">
      <c r="A154" s="26"/>
      <c r="B154" s="138"/>
      <c r="C154" s="139" t="s">
        <v>224</v>
      </c>
      <c r="D154" s="139" t="s">
        <v>118</v>
      </c>
      <c r="E154" s="140" t="s">
        <v>237</v>
      </c>
      <c r="F154" s="141" t="s">
        <v>238</v>
      </c>
      <c r="G154" s="142" t="s">
        <v>227</v>
      </c>
      <c r="H154" s="143">
        <v>121.14</v>
      </c>
      <c r="I154" s="144"/>
      <c r="J154" s="144">
        <f>ROUND(I154*H154,2)</f>
        <v>0</v>
      </c>
      <c r="K154" s="145"/>
      <c r="L154" s="27"/>
      <c r="M154" s="146" t="s">
        <v>1</v>
      </c>
      <c r="N154" s="147" t="s">
        <v>34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122</v>
      </c>
      <c r="AT154" s="150" t="s">
        <v>118</v>
      </c>
      <c r="AU154" s="150" t="s">
        <v>79</v>
      </c>
      <c r="AY154" s="14" t="s">
        <v>115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77</v>
      </c>
      <c r="BK154" s="151">
        <f>ROUND(I154*H154,2)</f>
        <v>0</v>
      </c>
      <c r="BL154" s="14" t="s">
        <v>122</v>
      </c>
      <c r="BM154" s="150" t="s">
        <v>282</v>
      </c>
    </row>
    <row r="155" spans="1:65" s="2" customFormat="1" ht="24.2" customHeight="1">
      <c r="A155" s="26"/>
      <c r="B155" s="138"/>
      <c r="C155" s="139" t="s">
        <v>142</v>
      </c>
      <c r="D155" s="139" t="s">
        <v>118</v>
      </c>
      <c r="E155" s="140" t="s">
        <v>244</v>
      </c>
      <c r="F155" s="141" t="s">
        <v>245</v>
      </c>
      <c r="G155" s="142" t="s">
        <v>227</v>
      </c>
      <c r="H155" s="143">
        <v>134.10400000000001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34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122</v>
      </c>
      <c r="AT155" s="150" t="s">
        <v>118</v>
      </c>
      <c r="AU155" s="150" t="s">
        <v>79</v>
      </c>
      <c r="AY155" s="14" t="s">
        <v>115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77</v>
      </c>
      <c r="BK155" s="151">
        <f>ROUND(I155*H155,2)</f>
        <v>0</v>
      </c>
      <c r="BL155" s="14" t="s">
        <v>122</v>
      </c>
      <c r="BM155" s="150" t="s">
        <v>283</v>
      </c>
    </row>
    <row r="156" spans="1:65" s="12" customFormat="1" ht="22.9" customHeight="1">
      <c r="B156" s="126"/>
      <c r="D156" s="127" t="s">
        <v>68</v>
      </c>
      <c r="E156" s="136" t="s">
        <v>247</v>
      </c>
      <c r="F156" s="136" t="s">
        <v>248</v>
      </c>
      <c r="J156" s="137">
        <f>BK156</f>
        <v>0</v>
      </c>
      <c r="L156" s="126"/>
      <c r="M156" s="130"/>
      <c r="N156" s="131"/>
      <c r="O156" s="131"/>
      <c r="P156" s="132">
        <f>P157</f>
        <v>341.20404200000002</v>
      </c>
      <c r="Q156" s="131"/>
      <c r="R156" s="132">
        <f>R157</f>
        <v>0</v>
      </c>
      <c r="S156" s="131"/>
      <c r="T156" s="133">
        <f>T157</f>
        <v>0</v>
      </c>
      <c r="AR156" s="127" t="s">
        <v>77</v>
      </c>
      <c r="AT156" s="134" t="s">
        <v>68</v>
      </c>
      <c r="AU156" s="134" t="s">
        <v>77</v>
      </c>
      <c r="AY156" s="127" t="s">
        <v>115</v>
      </c>
      <c r="BK156" s="135">
        <f>BK157</f>
        <v>0</v>
      </c>
    </row>
    <row r="157" spans="1:65" s="2" customFormat="1" ht="14.45" customHeight="1">
      <c r="A157" s="26"/>
      <c r="B157" s="138"/>
      <c r="C157" s="139" t="s">
        <v>151</v>
      </c>
      <c r="D157" s="139" t="s">
        <v>118</v>
      </c>
      <c r="E157" s="140" t="s">
        <v>250</v>
      </c>
      <c r="F157" s="141" t="s">
        <v>251</v>
      </c>
      <c r="G157" s="142" t="s">
        <v>227</v>
      </c>
      <c r="H157" s="143">
        <v>323.72300000000001</v>
      </c>
      <c r="I157" s="144"/>
      <c r="J157" s="144">
        <f>ROUND(I157*H157,2)</f>
        <v>0</v>
      </c>
      <c r="K157" s="145"/>
      <c r="L157" s="27"/>
      <c r="M157" s="162" t="s">
        <v>1</v>
      </c>
      <c r="N157" s="163" t="s">
        <v>34</v>
      </c>
      <c r="O157" s="164">
        <v>1.054</v>
      </c>
      <c r="P157" s="164">
        <f>O157*H157</f>
        <v>341.20404200000002</v>
      </c>
      <c r="Q157" s="164">
        <v>0</v>
      </c>
      <c r="R157" s="164">
        <f>Q157*H157</f>
        <v>0</v>
      </c>
      <c r="S157" s="164">
        <v>0</v>
      </c>
      <c r="T157" s="165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122</v>
      </c>
      <c r="AT157" s="150" t="s">
        <v>118</v>
      </c>
      <c r="AU157" s="150" t="s">
        <v>79</v>
      </c>
      <c r="AY157" s="14" t="s">
        <v>115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0</v>
      </c>
      <c r="BL157" s="14" t="s">
        <v>122</v>
      </c>
      <c r="BM157" s="150" t="s">
        <v>284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1:K15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1"/>
  <sheetViews>
    <sheetView showGridLines="0" topLeftCell="A137" workbookViewId="0">
      <selection activeCell="I158" sqref="I15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8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1" t="str">
        <f>'Rekapitulace stavby'!K6</f>
        <v>Medlánky - oprava zpevněných ploch</v>
      </c>
      <c r="F7" s="202"/>
      <c r="G7" s="202"/>
      <c r="H7" s="202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285</v>
      </c>
      <c r="F9" s="200"/>
      <c r="G9" s="200"/>
      <c r="H9" s="20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'Rekapitulace stavby'!AN8</f>
        <v>16. 11. 2021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6" t="str">
        <f>'Rekapitulace stavby'!E14</f>
        <v xml:space="preserve"> </v>
      </c>
      <c r="F18" s="166"/>
      <c r="G18" s="166"/>
      <c r="H18" s="166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69" t="s">
        <v>1</v>
      </c>
      <c r="F27" s="169"/>
      <c r="G27" s="169"/>
      <c r="H27" s="16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ROUND((SUM(BE123:BE150)),  2)</f>
        <v>0</v>
      </c>
      <c r="G33" s="26"/>
      <c r="H33" s="26"/>
      <c r="I33" s="95">
        <v>0.21</v>
      </c>
      <c r="J33" s="94">
        <f>ROUND(((SUM(BE123:BE150))*I33),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ROUND((SUM(BF123:BF150)),  2)</f>
        <v>0</v>
      </c>
      <c r="G34" s="26"/>
      <c r="H34" s="26"/>
      <c r="I34" s="95">
        <v>0.15</v>
      </c>
      <c r="J34" s="94">
        <f>ROUND(((SUM(BF123:BF150))*I34),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ROUND((SUM(BG123:BG150)),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ROUND((SUM(BH123:BH150)),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ROUND((SUM(BI123:BI150)),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1" t="str">
        <f>E7</f>
        <v>Medlánky - oprava zpevněných ploch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7" t="str">
        <f>E9</f>
        <v>SO 03 - Vjezd autobusů</v>
      </c>
      <c r="F87" s="200"/>
      <c r="G87" s="200"/>
      <c r="H87" s="20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16. 11. 2021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J124</f>
        <v>0</v>
      </c>
      <c r="L97" s="107"/>
    </row>
    <row r="98" spans="1:31" s="10" customFormat="1" ht="19.899999999999999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1" s="10" customFormat="1" ht="19.899999999999999" customHeight="1">
      <c r="B99" s="111"/>
      <c r="D99" s="112" t="s">
        <v>96</v>
      </c>
      <c r="E99" s="113"/>
      <c r="F99" s="113"/>
      <c r="G99" s="113"/>
      <c r="H99" s="113"/>
      <c r="I99" s="113"/>
      <c r="J99" s="114">
        <f>J130</f>
        <v>0</v>
      </c>
      <c r="L99" s="111"/>
    </row>
    <row r="100" spans="1:31" s="10" customFormat="1" ht="19.899999999999999" customHeight="1">
      <c r="B100" s="111"/>
      <c r="D100" s="112" t="s">
        <v>286</v>
      </c>
      <c r="E100" s="113"/>
      <c r="F100" s="113"/>
      <c r="G100" s="113"/>
      <c r="H100" s="113"/>
      <c r="I100" s="113"/>
      <c r="J100" s="114">
        <f>J137</f>
        <v>0</v>
      </c>
      <c r="L100" s="111"/>
    </row>
    <row r="101" spans="1:31" s="10" customFormat="1" ht="19.899999999999999" customHeight="1">
      <c r="B101" s="111"/>
      <c r="D101" s="112" t="s">
        <v>97</v>
      </c>
      <c r="E101" s="113"/>
      <c r="F101" s="113"/>
      <c r="G101" s="113"/>
      <c r="H101" s="113"/>
      <c r="I101" s="113"/>
      <c r="J101" s="114">
        <f>J139</f>
        <v>0</v>
      </c>
      <c r="L101" s="111"/>
    </row>
    <row r="102" spans="1:31" s="10" customFormat="1" ht="19.899999999999999" customHeight="1">
      <c r="B102" s="111"/>
      <c r="D102" s="112" t="s">
        <v>98</v>
      </c>
      <c r="E102" s="113"/>
      <c r="F102" s="113"/>
      <c r="G102" s="113"/>
      <c r="H102" s="113"/>
      <c r="I102" s="113"/>
      <c r="J102" s="114">
        <f>J143</f>
        <v>0</v>
      </c>
      <c r="L102" s="111"/>
    </row>
    <row r="103" spans="1:31" s="10" customFormat="1" ht="19.899999999999999" customHeight="1">
      <c r="B103" s="111"/>
      <c r="D103" s="112" t="s">
        <v>99</v>
      </c>
      <c r="E103" s="113"/>
      <c r="F103" s="113"/>
      <c r="G103" s="113"/>
      <c r="H103" s="113"/>
      <c r="I103" s="113"/>
      <c r="J103" s="114">
        <f>J149</f>
        <v>0</v>
      </c>
      <c r="L103" s="111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100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01" t="str">
        <f>E7</f>
        <v>Medlánky - oprava zpevněných ploch</v>
      </c>
      <c r="F113" s="202"/>
      <c r="G113" s="202"/>
      <c r="H113" s="20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87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7" t="str">
        <f>E9</f>
        <v>SO 03 - Vjezd autobusů</v>
      </c>
      <c r="F115" s="200"/>
      <c r="G115" s="200"/>
      <c r="H115" s="200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49" t="str">
        <f>IF(J12="","",J12)</f>
        <v>16. 11. 2021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 xml:space="preserve"> </v>
      </c>
      <c r="G119" s="26"/>
      <c r="H119" s="26"/>
      <c r="I119" s="23" t="s">
        <v>25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24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27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5"/>
      <c r="B122" s="116"/>
      <c r="C122" s="117" t="s">
        <v>101</v>
      </c>
      <c r="D122" s="118" t="s">
        <v>54</v>
      </c>
      <c r="E122" s="118" t="s">
        <v>50</v>
      </c>
      <c r="F122" s="118" t="s">
        <v>51</v>
      </c>
      <c r="G122" s="118" t="s">
        <v>102</v>
      </c>
      <c r="H122" s="118" t="s">
        <v>103</v>
      </c>
      <c r="I122" s="118" t="s">
        <v>104</v>
      </c>
      <c r="J122" s="119" t="s">
        <v>91</v>
      </c>
      <c r="K122" s="120" t="s">
        <v>105</v>
      </c>
      <c r="L122" s="121"/>
      <c r="M122" s="56" t="s">
        <v>1</v>
      </c>
      <c r="N122" s="57" t="s">
        <v>33</v>
      </c>
      <c r="O122" s="57" t="s">
        <v>106</v>
      </c>
      <c r="P122" s="57" t="s">
        <v>107</v>
      </c>
      <c r="Q122" s="57" t="s">
        <v>108</v>
      </c>
      <c r="R122" s="57" t="s">
        <v>109</v>
      </c>
      <c r="S122" s="57" t="s">
        <v>110</v>
      </c>
      <c r="T122" s="58" t="s">
        <v>111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</row>
    <row r="123" spans="1:65" s="2" customFormat="1" ht="22.9" customHeight="1">
      <c r="A123" s="26"/>
      <c r="B123" s="27"/>
      <c r="C123" s="63" t="s">
        <v>112</v>
      </c>
      <c r="D123" s="26"/>
      <c r="E123" s="26"/>
      <c r="F123" s="26"/>
      <c r="G123" s="26"/>
      <c r="H123" s="26"/>
      <c r="I123" s="26"/>
      <c r="J123" s="122">
        <f>BK123</f>
        <v>0</v>
      </c>
      <c r="K123" s="26"/>
      <c r="L123" s="27"/>
      <c r="M123" s="59"/>
      <c r="N123" s="50"/>
      <c r="O123" s="60"/>
      <c r="P123" s="123">
        <f>P124</f>
        <v>656.30958800000008</v>
      </c>
      <c r="Q123" s="60"/>
      <c r="R123" s="123">
        <f>R124</f>
        <v>0.90511000000000008</v>
      </c>
      <c r="S123" s="60"/>
      <c r="T123" s="124">
        <f>T124</f>
        <v>197.55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68</v>
      </c>
      <c r="AU123" s="14" t="s">
        <v>93</v>
      </c>
      <c r="BK123" s="125">
        <f>BK124</f>
        <v>0</v>
      </c>
    </row>
    <row r="124" spans="1:65" s="12" customFormat="1" ht="25.9" customHeight="1">
      <c r="B124" s="126"/>
      <c r="D124" s="127" t="s">
        <v>68</v>
      </c>
      <c r="E124" s="128" t="s">
        <v>113</v>
      </c>
      <c r="F124" s="128" t="s">
        <v>114</v>
      </c>
      <c r="J124" s="129">
        <f>BK124</f>
        <v>0</v>
      </c>
      <c r="L124" s="126"/>
      <c r="M124" s="130"/>
      <c r="N124" s="131"/>
      <c r="O124" s="131"/>
      <c r="P124" s="132">
        <f>P125+P130+P137+P139+P143+P149</f>
        <v>656.30958800000008</v>
      </c>
      <c r="Q124" s="131"/>
      <c r="R124" s="132">
        <f>R125+R130+R137+R139+R143+R149</f>
        <v>0.90511000000000008</v>
      </c>
      <c r="S124" s="131"/>
      <c r="T124" s="133">
        <f>T125+T130+T137+T139+T143+T149</f>
        <v>197.55</v>
      </c>
      <c r="AR124" s="127" t="s">
        <v>77</v>
      </c>
      <c r="AT124" s="134" t="s">
        <v>68</v>
      </c>
      <c r="AU124" s="134" t="s">
        <v>69</v>
      </c>
      <c r="AY124" s="127" t="s">
        <v>115</v>
      </c>
      <c r="BK124" s="135">
        <f>BK125+BK130+BK137+BK139+BK143+BK149</f>
        <v>0</v>
      </c>
    </row>
    <row r="125" spans="1:65" s="12" customFormat="1" ht="22.9" customHeight="1">
      <c r="B125" s="126"/>
      <c r="D125" s="127" t="s">
        <v>68</v>
      </c>
      <c r="E125" s="136" t="s">
        <v>77</v>
      </c>
      <c r="F125" s="136" t="s">
        <v>116</v>
      </c>
      <c r="J125" s="137">
        <f>BK125</f>
        <v>0</v>
      </c>
      <c r="L125" s="126"/>
      <c r="M125" s="130"/>
      <c r="N125" s="131"/>
      <c r="O125" s="131"/>
      <c r="P125" s="132">
        <f>SUM(P126:P129)</f>
        <v>112.65</v>
      </c>
      <c r="Q125" s="131"/>
      <c r="R125" s="132">
        <f>SUM(R126:R129)</f>
        <v>2.7000000000000003E-2</v>
      </c>
      <c r="S125" s="131"/>
      <c r="T125" s="133">
        <f>SUM(T126:T129)</f>
        <v>197.55</v>
      </c>
      <c r="AR125" s="127" t="s">
        <v>77</v>
      </c>
      <c r="AT125" s="134" t="s">
        <v>68</v>
      </c>
      <c r="AU125" s="134" t="s">
        <v>77</v>
      </c>
      <c r="AY125" s="127" t="s">
        <v>115</v>
      </c>
      <c r="BK125" s="135">
        <f>SUM(BK126:BK129)</f>
        <v>0</v>
      </c>
    </row>
    <row r="126" spans="1:65" s="2" customFormat="1" ht="24.2" customHeight="1">
      <c r="A126" s="26"/>
      <c r="B126" s="138"/>
      <c r="C126" s="139" t="s">
        <v>207</v>
      </c>
      <c r="D126" s="139" t="s">
        <v>118</v>
      </c>
      <c r="E126" s="140" t="s">
        <v>287</v>
      </c>
      <c r="F126" s="141" t="s">
        <v>288</v>
      </c>
      <c r="G126" s="142" t="s">
        <v>121</v>
      </c>
      <c r="H126" s="143">
        <v>150</v>
      </c>
      <c r="I126" s="144"/>
      <c r="J126" s="144">
        <f>ROUND(I126*H126,2)</f>
        <v>0</v>
      </c>
      <c r="K126" s="145"/>
      <c r="L126" s="27"/>
      <c r="M126" s="146" t="s">
        <v>1</v>
      </c>
      <c r="N126" s="147" t="s">
        <v>34</v>
      </c>
      <c r="O126" s="148">
        <v>0.49199999999999999</v>
      </c>
      <c r="P126" s="148">
        <f>O126*H126</f>
        <v>73.8</v>
      </c>
      <c r="Q126" s="148">
        <v>0</v>
      </c>
      <c r="R126" s="148">
        <f>Q126*H126</f>
        <v>0</v>
      </c>
      <c r="S126" s="148">
        <v>0.41699999999999998</v>
      </c>
      <c r="T126" s="149">
        <f>S126*H126</f>
        <v>62.55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122</v>
      </c>
      <c r="AT126" s="150" t="s">
        <v>118</v>
      </c>
      <c r="AU126" s="150" t="s">
        <v>79</v>
      </c>
      <c r="AY126" s="14" t="s">
        <v>115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4" t="s">
        <v>77</v>
      </c>
      <c r="BK126" s="151">
        <f>ROUND(I126*H126,2)</f>
        <v>0</v>
      </c>
      <c r="BL126" s="14" t="s">
        <v>122</v>
      </c>
      <c r="BM126" s="150" t="s">
        <v>289</v>
      </c>
    </row>
    <row r="127" spans="1:65" s="2" customFormat="1" ht="24.2" customHeight="1">
      <c r="A127" s="26"/>
      <c r="B127" s="138"/>
      <c r="C127" s="139" t="s">
        <v>211</v>
      </c>
      <c r="D127" s="139" t="s">
        <v>118</v>
      </c>
      <c r="E127" s="140" t="s">
        <v>290</v>
      </c>
      <c r="F127" s="141" t="s">
        <v>291</v>
      </c>
      <c r="G127" s="142" t="s">
        <v>121</v>
      </c>
      <c r="H127" s="143">
        <v>150</v>
      </c>
      <c r="I127" s="144"/>
      <c r="J127" s="144">
        <f>ROUND(I127*H127,2)</f>
        <v>0</v>
      </c>
      <c r="K127" s="145"/>
      <c r="L127" s="27"/>
      <c r="M127" s="146" t="s">
        <v>1</v>
      </c>
      <c r="N127" s="147" t="s">
        <v>34</v>
      </c>
      <c r="O127" s="148">
        <v>0.16600000000000001</v>
      </c>
      <c r="P127" s="148">
        <f>O127*H127</f>
        <v>24.900000000000002</v>
      </c>
      <c r="Q127" s="148">
        <v>0</v>
      </c>
      <c r="R127" s="148">
        <f>Q127*H127</f>
        <v>0</v>
      </c>
      <c r="S127" s="148">
        <v>0.44</v>
      </c>
      <c r="T127" s="149">
        <f>S127*H127</f>
        <v>66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122</v>
      </c>
      <c r="AT127" s="150" t="s">
        <v>118</v>
      </c>
      <c r="AU127" s="150" t="s">
        <v>79</v>
      </c>
      <c r="AY127" s="14" t="s">
        <v>115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0</v>
      </c>
      <c r="BL127" s="14" t="s">
        <v>122</v>
      </c>
      <c r="BM127" s="150" t="s">
        <v>292</v>
      </c>
    </row>
    <row r="128" spans="1:65" s="2" customFormat="1" ht="24.2" customHeight="1">
      <c r="A128" s="26"/>
      <c r="B128" s="138"/>
      <c r="C128" s="139" t="s">
        <v>77</v>
      </c>
      <c r="D128" s="139" t="s">
        <v>118</v>
      </c>
      <c r="E128" s="140" t="s">
        <v>293</v>
      </c>
      <c r="F128" s="141" t="s">
        <v>294</v>
      </c>
      <c r="G128" s="142" t="s">
        <v>121</v>
      </c>
      <c r="H128" s="143">
        <v>300</v>
      </c>
      <c r="I128" s="144"/>
      <c r="J128" s="144">
        <f>ROUND(I128*H128,2)</f>
        <v>0</v>
      </c>
      <c r="K128" s="145"/>
      <c r="L128" s="27"/>
      <c r="M128" s="146" t="s">
        <v>1</v>
      </c>
      <c r="N128" s="147" t="s">
        <v>34</v>
      </c>
      <c r="O128" s="148">
        <v>3.4000000000000002E-2</v>
      </c>
      <c r="P128" s="148">
        <f>O128*H128</f>
        <v>10.200000000000001</v>
      </c>
      <c r="Q128" s="148">
        <v>9.0000000000000006E-5</v>
      </c>
      <c r="R128" s="148">
        <f>Q128*H128</f>
        <v>2.7000000000000003E-2</v>
      </c>
      <c r="S128" s="148">
        <v>0.23</v>
      </c>
      <c r="T128" s="149">
        <f>S128*H128</f>
        <v>69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122</v>
      </c>
      <c r="AT128" s="150" t="s">
        <v>118</v>
      </c>
      <c r="AU128" s="150" t="s">
        <v>79</v>
      </c>
      <c r="AY128" s="14" t="s">
        <v>115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4" t="s">
        <v>77</v>
      </c>
      <c r="BK128" s="151">
        <f>ROUND(I128*H128,2)</f>
        <v>0</v>
      </c>
      <c r="BL128" s="14" t="s">
        <v>122</v>
      </c>
      <c r="BM128" s="150" t="s">
        <v>295</v>
      </c>
    </row>
    <row r="129" spans="1:65" s="2" customFormat="1" ht="24.2" customHeight="1">
      <c r="A129" s="26"/>
      <c r="B129" s="138"/>
      <c r="C129" s="139" t="s">
        <v>186</v>
      </c>
      <c r="D129" s="139" t="s">
        <v>118</v>
      </c>
      <c r="E129" s="140" t="s">
        <v>296</v>
      </c>
      <c r="F129" s="141" t="s">
        <v>297</v>
      </c>
      <c r="G129" s="142" t="s">
        <v>121</v>
      </c>
      <c r="H129" s="143">
        <v>150</v>
      </c>
      <c r="I129" s="144"/>
      <c r="J129" s="144">
        <f>ROUND(I129*H129,2)</f>
        <v>0</v>
      </c>
      <c r="K129" s="145"/>
      <c r="L129" s="27"/>
      <c r="M129" s="146" t="s">
        <v>1</v>
      </c>
      <c r="N129" s="147" t="s">
        <v>34</v>
      </c>
      <c r="O129" s="148">
        <v>2.5000000000000001E-2</v>
      </c>
      <c r="P129" s="148">
        <f>O129*H129</f>
        <v>3.75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122</v>
      </c>
      <c r="AT129" s="150" t="s">
        <v>118</v>
      </c>
      <c r="AU129" s="150" t="s">
        <v>79</v>
      </c>
      <c r="AY129" s="14" t="s">
        <v>115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77</v>
      </c>
      <c r="BK129" s="151">
        <f>ROUND(I129*H129,2)</f>
        <v>0</v>
      </c>
      <c r="BL129" s="14" t="s">
        <v>122</v>
      </c>
      <c r="BM129" s="150" t="s">
        <v>298</v>
      </c>
    </row>
    <row r="130" spans="1:65" s="12" customFormat="1" ht="22.9" customHeight="1">
      <c r="B130" s="126"/>
      <c r="D130" s="127" t="s">
        <v>68</v>
      </c>
      <c r="E130" s="136" t="s">
        <v>155</v>
      </c>
      <c r="F130" s="136" t="s">
        <v>156</v>
      </c>
      <c r="J130" s="137">
        <f>BK130</f>
        <v>0</v>
      </c>
      <c r="L130" s="126"/>
      <c r="M130" s="130"/>
      <c r="N130" s="131"/>
      <c r="O130" s="131"/>
      <c r="P130" s="132">
        <f>SUM(P131:P136)</f>
        <v>76.2</v>
      </c>
      <c r="Q130" s="131"/>
      <c r="R130" s="132">
        <f>SUM(R131:R136)</f>
        <v>0</v>
      </c>
      <c r="S130" s="131"/>
      <c r="T130" s="133">
        <f>SUM(T131:T136)</f>
        <v>0</v>
      </c>
      <c r="AR130" s="127" t="s">
        <v>77</v>
      </c>
      <c r="AT130" s="134" t="s">
        <v>68</v>
      </c>
      <c r="AU130" s="134" t="s">
        <v>77</v>
      </c>
      <c r="AY130" s="127" t="s">
        <v>115</v>
      </c>
      <c r="BK130" s="135">
        <f>SUM(BK131:BK136)</f>
        <v>0</v>
      </c>
    </row>
    <row r="131" spans="1:65" s="2" customFormat="1" ht="14.45" customHeight="1">
      <c r="A131" s="26"/>
      <c r="B131" s="138"/>
      <c r="C131" s="139" t="s">
        <v>165</v>
      </c>
      <c r="D131" s="139" t="s">
        <v>118</v>
      </c>
      <c r="E131" s="140" t="s">
        <v>299</v>
      </c>
      <c r="F131" s="141" t="s">
        <v>300</v>
      </c>
      <c r="G131" s="142" t="s">
        <v>121</v>
      </c>
      <c r="H131" s="143">
        <v>150</v>
      </c>
      <c r="I131" s="144"/>
      <c r="J131" s="144">
        <f t="shared" ref="J131:J136" si="0">ROUND(I131*H131,2)</f>
        <v>0</v>
      </c>
      <c r="K131" s="145"/>
      <c r="L131" s="27"/>
      <c r="M131" s="146" t="s">
        <v>1</v>
      </c>
      <c r="N131" s="147" t="s">
        <v>34</v>
      </c>
      <c r="O131" s="148">
        <v>2.9000000000000001E-2</v>
      </c>
      <c r="P131" s="148">
        <f t="shared" ref="P131:P136" si="1">O131*H131</f>
        <v>4.3500000000000005</v>
      </c>
      <c r="Q131" s="148">
        <v>0</v>
      </c>
      <c r="R131" s="148">
        <f t="shared" ref="R131:R136" si="2">Q131*H131</f>
        <v>0</v>
      </c>
      <c r="S131" s="148">
        <v>0</v>
      </c>
      <c r="T131" s="149">
        <f t="shared" ref="T131:T136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122</v>
      </c>
      <c r="AT131" s="150" t="s">
        <v>118</v>
      </c>
      <c r="AU131" s="150" t="s">
        <v>79</v>
      </c>
      <c r="AY131" s="14" t="s">
        <v>115</v>
      </c>
      <c r="BE131" s="151">
        <f t="shared" ref="BE131:BE136" si="4">IF(N131="základní",J131,0)</f>
        <v>0</v>
      </c>
      <c r="BF131" s="151">
        <f t="shared" ref="BF131:BF136" si="5">IF(N131="snížená",J131,0)</f>
        <v>0</v>
      </c>
      <c r="BG131" s="151">
        <f t="shared" ref="BG131:BG136" si="6">IF(N131="zákl. přenesená",J131,0)</f>
        <v>0</v>
      </c>
      <c r="BH131" s="151">
        <f t="shared" ref="BH131:BH136" si="7">IF(N131="sníž. přenesená",J131,0)</f>
        <v>0</v>
      </c>
      <c r="BI131" s="151">
        <f t="shared" ref="BI131:BI136" si="8">IF(N131="nulová",J131,0)</f>
        <v>0</v>
      </c>
      <c r="BJ131" s="14" t="s">
        <v>77</v>
      </c>
      <c r="BK131" s="151">
        <f t="shared" ref="BK131:BK136" si="9">ROUND(I131*H131,2)</f>
        <v>0</v>
      </c>
      <c r="BL131" s="14" t="s">
        <v>122</v>
      </c>
      <c r="BM131" s="150" t="s">
        <v>301</v>
      </c>
    </row>
    <row r="132" spans="1:65" s="2" customFormat="1" ht="24.2" customHeight="1">
      <c r="A132" s="26"/>
      <c r="B132" s="138"/>
      <c r="C132" s="139" t="s">
        <v>192</v>
      </c>
      <c r="D132" s="139" t="s">
        <v>118</v>
      </c>
      <c r="E132" s="140" t="s">
        <v>158</v>
      </c>
      <c r="F132" s="141" t="s">
        <v>159</v>
      </c>
      <c r="G132" s="142" t="s">
        <v>121</v>
      </c>
      <c r="H132" s="143">
        <v>150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0.307</v>
      </c>
      <c r="P132" s="148">
        <f t="shared" si="1"/>
        <v>46.05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122</v>
      </c>
      <c r="AT132" s="150" t="s">
        <v>118</v>
      </c>
      <c r="AU132" s="150" t="s">
        <v>79</v>
      </c>
      <c r="AY132" s="14" t="s">
        <v>115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77</v>
      </c>
      <c r="BK132" s="151">
        <f t="shared" si="9"/>
        <v>0</v>
      </c>
      <c r="BL132" s="14" t="s">
        <v>122</v>
      </c>
      <c r="BM132" s="150" t="s">
        <v>302</v>
      </c>
    </row>
    <row r="133" spans="1:65" s="2" customFormat="1" ht="24.2" customHeight="1">
      <c r="A133" s="26"/>
      <c r="B133" s="138"/>
      <c r="C133" s="139" t="s">
        <v>169</v>
      </c>
      <c r="D133" s="139" t="s">
        <v>118</v>
      </c>
      <c r="E133" s="140" t="s">
        <v>162</v>
      </c>
      <c r="F133" s="141" t="s">
        <v>163</v>
      </c>
      <c r="G133" s="142" t="s">
        <v>121</v>
      </c>
      <c r="H133" s="143">
        <v>150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34</v>
      </c>
      <c r="O133" s="148">
        <v>2.7E-2</v>
      </c>
      <c r="P133" s="148">
        <f t="shared" si="1"/>
        <v>4.05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122</v>
      </c>
      <c r="AT133" s="150" t="s">
        <v>118</v>
      </c>
      <c r="AU133" s="150" t="s">
        <v>79</v>
      </c>
      <c r="AY133" s="14" t="s">
        <v>115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77</v>
      </c>
      <c r="BK133" s="151">
        <f t="shared" si="9"/>
        <v>0</v>
      </c>
      <c r="BL133" s="14" t="s">
        <v>122</v>
      </c>
      <c r="BM133" s="150" t="s">
        <v>303</v>
      </c>
    </row>
    <row r="134" spans="1:65" s="2" customFormat="1" ht="24.2" customHeight="1">
      <c r="A134" s="26"/>
      <c r="B134" s="138"/>
      <c r="C134" s="139" t="s">
        <v>249</v>
      </c>
      <c r="D134" s="139" t="s">
        <v>118</v>
      </c>
      <c r="E134" s="140" t="s">
        <v>166</v>
      </c>
      <c r="F134" s="141" t="s">
        <v>167</v>
      </c>
      <c r="G134" s="142" t="s">
        <v>121</v>
      </c>
      <c r="H134" s="143">
        <v>450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34</v>
      </c>
      <c r="O134" s="148">
        <v>2E-3</v>
      </c>
      <c r="P134" s="148">
        <f t="shared" si="1"/>
        <v>0.9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122</v>
      </c>
      <c r="AT134" s="150" t="s">
        <v>118</v>
      </c>
      <c r="AU134" s="150" t="s">
        <v>79</v>
      </c>
      <c r="AY134" s="14" t="s">
        <v>115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77</v>
      </c>
      <c r="BK134" s="151">
        <f t="shared" si="9"/>
        <v>0</v>
      </c>
      <c r="BL134" s="14" t="s">
        <v>122</v>
      </c>
      <c r="BM134" s="150" t="s">
        <v>304</v>
      </c>
    </row>
    <row r="135" spans="1:65" s="2" customFormat="1" ht="24.2" customHeight="1">
      <c r="A135" s="26"/>
      <c r="B135" s="138"/>
      <c r="C135" s="139" t="s">
        <v>200</v>
      </c>
      <c r="D135" s="139" t="s">
        <v>118</v>
      </c>
      <c r="E135" s="140" t="s">
        <v>170</v>
      </c>
      <c r="F135" s="141" t="s">
        <v>171</v>
      </c>
      <c r="G135" s="142" t="s">
        <v>121</v>
      </c>
      <c r="H135" s="143">
        <v>150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34</v>
      </c>
      <c r="O135" s="148">
        <v>7.0999999999999994E-2</v>
      </c>
      <c r="P135" s="148">
        <f t="shared" si="1"/>
        <v>10.649999999999999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122</v>
      </c>
      <c r="AT135" s="150" t="s">
        <v>118</v>
      </c>
      <c r="AU135" s="150" t="s">
        <v>79</v>
      </c>
      <c r="AY135" s="14" t="s">
        <v>115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77</v>
      </c>
      <c r="BK135" s="151">
        <f t="shared" si="9"/>
        <v>0</v>
      </c>
      <c r="BL135" s="14" t="s">
        <v>122</v>
      </c>
      <c r="BM135" s="150" t="s">
        <v>305</v>
      </c>
    </row>
    <row r="136" spans="1:65" s="2" customFormat="1" ht="24.2" customHeight="1">
      <c r="A136" s="26"/>
      <c r="B136" s="138"/>
      <c r="C136" s="139" t="s">
        <v>196</v>
      </c>
      <c r="D136" s="139" t="s">
        <v>118</v>
      </c>
      <c r="E136" s="140" t="s">
        <v>174</v>
      </c>
      <c r="F136" s="141" t="s">
        <v>175</v>
      </c>
      <c r="G136" s="142" t="s">
        <v>121</v>
      </c>
      <c r="H136" s="143">
        <v>150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34</v>
      </c>
      <c r="O136" s="148">
        <v>6.8000000000000005E-2</v>
      </c>
      <c r="P136" s="148">
        <f t="shared" si="1"/>
        <v>10.200000000000001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122</v>
      </c>
      <c r="AT136" s="150" t="s">
        <v>118</v>
      </c>
      <c r="AU136" s="150" t="s">
        <v>79</v>
      </c>
      <c r="AY136" s="14" t="s">
        <v>115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77</v>
      </c>
      <c r="BK136" s="151">
        <f t="shared" si="9"/>
        <v>0</v>
      </c>
      <c r="BL136" s="14" t="s">
        <v>122</v>
      </c>
      <c r="BM136" s="150" t="s">
        <v>306</v>
      </c>
    </row>
    <row r="137" spans="1:65" s="12" customFormat="1" ht="22.9" customHeight="1">
      <c r="B137" s="126"/>
      <c r="D137" s="127" t="s">
        <v>68</v>
      </c>
      <c r="E137" s="136" t="s">
        <v>186</v>
      </c>
      <c r="F137" s="136" t="s">
        <v>307</v>
      </c>
      <c r="J137" s="137">
        <f>BK137</f>
        <v>0</v>
      </c>
      <c r="L137" s="126"/>
      <c r="M137" s="130"/>
      <c r="N137" s="131"/>
      <c r="O137" s="131"/>
      <c r="P137" s="132">
        <f>P138</f>
        <v>7.6779999999999999</v>
      </c>
      <c r="Q137" s="131"/>
      <c r="R137" s="132">
        <f>R138</f>
        <v>0.84736</v>
      </c>
      <c r="S137" s="131"/>
      <c r="T137" s="133">
        <f>T138</f>
        <v>0</v>
      </c>
      <c r="AR137" s="127" t="s">
        <v>77</v>
      </c>
      <c r="AT137" s="134" t="s">
        <v>68</v>
      </c>
      <c r="AU137" s="134" t="s">
        <v>77</v>
      </c>
      <c r="AY137" s="127" t="s">
        <v>115</v>
      </c>
      <c r="BK137" s="135">
        <f>BK138</f>
        <v>0</v>
      </c>
    </row>
    <row r="138" spans="1:65" s="2" customFormat="1" ht="24.2" customHeight="1">
      <c r="A138" s="26"/>
      <c r="B138" s="138"/>
      <c r="C138" s="139" t="s">
        <v>157</v>
      </c>
      <c r="D138" s="139" t="s">
        <v>118</v>
      </c>
      <c r="E138" s="140" t="s">
        <v>308</v>
      </c>
      <c r="F138" s="141" t="s">
        <v>309</v>
      </c>
      <c r="G138" s="142" t="s">
        <v>310</v>
      </c>
      <c r="H138" s="143">
        <v>2</v>
      </c>
      <c r="I138" s="144"/>
      <c r="J138" s="144">
        <f>ROUND(I138*H138,2)</f>
        <v>0</v>
      </c>
      <c r="K138" s="145"/>
      <c r="L138" s="27"/>
      <c r="M138" s="146" t="s">
        <v>1</v>
      </c>
      <c r="N138" s="147" t="s">
        <v>34</v>
      </c>
      <c r="O138" s="148">
        <v>3.839</v>
      </c>
      <c r="P138" s="148">
        <f>O138*H138</f>
        <v>7.6779999999999999</v>
      </c>
      <c r="Q138" s="148">
        <v>0.42368</v>
      </c>
      <c r="R138" s="148">
        <f>Q138*H138</f>
        <v>0.84736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122</v>
      </c>
      <c r="AT138" s="150" t="s">
        <v>118</v>
      </c>
      <c r="AU138" s="150" t="s">
        <v>79</v>
      </c>
      <c r="AY138" s="14" t="s">
        <v>115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0</v>
      </c>
      <c r="BL138" s="14" t="s">
        <v>122</v>
      </c>
      <c r="BM138" s="150" t="s">
        <v>311</v>
      </c>
    </row>
    <row r="139" spans="1:65" s="12" customFormat="1" ht="22.9" customHeight="1">
      <c r="B139" s="126"/>
      <c r="D139" s="127" t="s">
        <v>68</v>
      </c>
      <c r="E139" s="136" t="s">
        <v>165</v>
      </c>
      <c r="F139" s="136" t="s">
        <v>177</v>
      </c>
      <c r="J139" s="137">
        <f>BK139</f>
        <v>0</v>
      </c>
      <c r="L139" s="126"/>
      <c r="M139" s="130"/>
      <c r="N139" s="131"/>
      <c r="O139" s="131"/>
      <c r="P139" s="132">
        <f>SUM(P140:P142)</f>
        <v>11.282999999999999</v>
      </c>
      <c r="Q139" s="131"/>
      <c r="R139" s="132">
        <f>SUM(R140:R142)</f>
        <v>3.075E-2</v>
      </c>
      <c r="S139" s="131"/>
      <c r="T139" s="133">
        <f>SUM(T140:T142)</f>
        <v>0</v>
      </c>
      <c r="AR139" s="127" t="s">
        <v>77</v>
      </c>
      <c r="AT139" s="134" t="s">
        <v>68</v>
      </c>
      <c r="AU139" s="134" t="s">
        <v>77</v>
      </c>
      <c r="AY139" s="127" t="s">
        <v>115</v>
      </c>
      <c r="BK139" s="135">
        <f>SUM(BK140:BK142)</f>
        <v>0</v>
      </c>
    </row>
    <row r="140" spans="1:65" s="2" customFormat="1" ht="24.2" customHeight="1">
      <c r="A140" s="26"/>
      <c r="B140" s="138"/>
      <c r="C140" s="139" t="s">
        <v>173</v>
      </c>
      <c r="D140" s="139" t="s">
        <v>118</v>
      </c>
      <c r="E140" s="140" t="s">
        <v>266</v>
      </c>
      <c r="F140" s="141" t="s">
        <v>267</v>
      </c>
      <c r="G140" s="142" t="s">
        <v>121</v>
      </c>
      <c r="H140" s="143">
        <v>36</v>
      </c>
      <c r="I140" s="144"/>
      <c r="J140" s="144">
        <f>ROUND(I140*H140,2)</f>
        <v>0</v>
      </c>
      <c r="K140" s="145"/>
      <c r="L140" s="27"/>
      <c r="M140" s="146" t="s">
        <v>1</v>
      </c>
      <c r="N140" s="147" t="s">
        <v>34</v>
      </c>
      <c r="O140" s="148">
        <v>0.108</v>
      </c>
      <c r="P140" s="148">
        <f>O140*H140</f>
        <v>3.8879999999999999</v>
      </c>
      <c r="Q140" s="148">
        <v>5.9999999999999995E-4</v>
      </c>
      <c r="R140" s="148">
        <f>Q140*H140</f>
        <v>2.1599999999999998E-2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122</v>
      </c>
      <c r="AT140" s="150" t="s">
        <v>118</v>
      </c>
      <c r="AU140" s="150" t="s">
        <v>79</v>
      </c>
      <c r="AY140" s="14" t="s">
        <v>115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4" t="s">
        <v>77</v>
      </c>
      <c r="BK140" s="151">
        <f>ROUND(I140*H140,2)</f>
        <v>0</v>
      </c>
      <c r="BL140" s="14" t="s">
        <v>122</v>
      </c>
      <c r="BM140" s="150" t="s">
        <v>312</v>
      </c>
    </row>
    <row r="141" spans="1:65" s="2" customFormat="1" ht="24.2" customHeight="1">
      <c r="A141" s="26"/>
      <c r="B141" s="138"/>
      <c r="C141" s="139" t="s">
        <v>8</v>
      </c>
      <c r="D141" s="139" t="s">
        <v>118</v>
      </c>
      <c r="E141" s="140" t="s">
        <v>201</v>
      </c>
      <c r="F141" s="141" t="s">
        <v>202</v>
      </c>
      <c r="G141" s="142" t="s">
        <v>140</v>
      </c>
      <c r="H141" s="143">
        <v>15</v>
      </c>
      <c r="I141" s="144"/>
      <c r="J141" s="144">
        <f>ROUND(I141*H141,2)</f>
        <v>0</v>
      </c>
      <c r="K141" s="145"/>
      <c r="L141" s="27"/>
      <c r="M141" s="146" t="s">
        <v>1</v>
      </c>
      <c r="N141" s="147" t="s">
        <v>34</v>
      </c>
      <c r="O141" s="148">
        <v>0.186</v>
      </c>
      <c r="P141" s="148">
        <f>O141*H141</f>
        <v>2.79</v>
      </c>
      <c r="Q141" s="148">
        <v>6.0999999999999997E-4</v>
      </c>
      <c r="R141" s="148">
        <f>Q141*H141</f>
        <v>9.1500000000000001E-3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122</v>
      </c>
      <c r="AT141" s="150" t="s">
        <v>118</v>
      </c>
      <c r="AU141" s="150" t="s">
        <v>79</v>
      </c>
      <c r="AY141" s="14" t="s">
        <v>115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0</v>
      </c>
      <c r="BL141" s="14" t="s">
        <v>122</v>
      </c>
      <c r="BM141" s="150" t="s">
        <v>313</v>
      </c>
    </row>
    <row r="142" spans="1:65" s="2" customFormat="1" ht="14.45" customHeight="1">
      <c r="A142" s="26"/>
      <c r="B142" s="138"/>
      <c r="C142" s="139" t="s">
        <v>151</v>
      </c>
      <c r="D142" s="139" t="s">
        <v>118</v>
      </c>
      <c r="E142" s="140" t="s">
        <v>314</v>
      </c>
      <c r="F142" s="141" t="s">
        <v>315</v>
      </c>
      <c r="G142" s="142" t="s">
        <v>140</v>
      </c>
      <c r="H142" s="143">
        <v>15</v>
      </c>
      <c r="I142" s="144"/>
      <c r="J142" s="144">
        <f>ROUND(I142*H142,2)</f>
        <v>0</v>
      </c>
      <c r="K142" s="145"/>
      <c r="L142" s="27"/>
      <c r="M142" s="146" t="s">
        <v>1</v>
      </c>
      <c r="N142" s="147" t="s">
        <v>34</v>
      </c>
      <c r="O142" s="148">
        <v>0.307</v>
      </c>
      <c r="P142" s="148">
        <f>O142*H142</f>
        <v>4.6049999999999995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122</v>
      </c>
      <c r="AT142" s="150" t="s">
        <v>118</v>
      </c>
      <c r="AU142" s="150" t="s">
        <v>79</v>
      </c>
      <c r="AY142" s="14" t="s">
        <v>115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77</v>
      </c>
      <c r="BK142" s="151">
        <f>ROUND(I142*H142,2)</f>
        <v>0</v>
      </c>
      <c r="BL142" s="14" t="s">
        <v>122</v>
      </c>
      <c r="BM142" s="150" t="s">
        <v>316</v>
      </c>
    </row>
    <row r="143" spans="1:65" s="12" customFormat="1" ht="22.9" customHeight="1">
      <c r="B143" s="126"/>
      <c r="D143" s="127" t="s">
        <v>68</v>
      </c>
      <c r="E143" s="136" t="s">
        <v>222</v>
      </c>
      <c r="F143" s="136" t="s">
        <v>223</v>
      </c>
      <c r="J143" s="137">
        <f>BK143</f>
        <v>0</v>
      </c>
      <c r="L143" s="126"/>
      <c r="M143" s="130"/>
      <c r="N143" s="131"/>
      <c r="O143" s="131"/>
      <c r="P143" s="132">
        <f>SUM(P144:P148)</f>
        <v>247.13504999999998</v>
      </c>
      <c r="Q143" s="131"/>
      <c r="R143" s="132">
        <f>SUM(R144:R148)</f>
        <v>0</v>
      </c>
      <c r="S143" s="131"/>
      <c r="T143" s="133">
        <f>SUM(T144:T148)</f>
        <v>0</v>
      </c>
      <c r="AR143" s="127" t="s">
        <v>77</v>
      </c>
      <c r="AT143" s="134" t="s">
        <v>68</v>
      </c>
      <c r="AU143" s="134" t="s">
        <v>77</v>
      </c>
      <c r="AY143" s="127" t="s">
        <v>115</v>
      </c>
      <c r="BK143" s="135">
        <f>SUM(BK144:BK148)</f>
        <v>0</v>
      </c>
    </row>
    <row r="144" spans="1:65" s="2" customFormat="1" ht="14.45" customHeight="1">
      <c r="A144" s="26"/>
      <c r="B144" s="138"/>
      <c r="C144" s="139" t="s">
        <v>218</v>
      </c>
      <c r="D144" s="139" t="s">
        <v>118</v>
      </c>
      <c r="E144" s="140" t="s">
        <v>225</v>
      </c>
      <c r="F144" s="141" t="s">
        <v>226</v>
      </c>
      <c r="G144" s="142" t="s">
        <v>227</v>
      </c>
      <c r="H144" s="143">
        <v>197.55</v>
      </c>
      <c r="I144" s="144"/>
      <c r="J144" s="144">
        <f>ROUND(I144*H144,2)</f>
        <v>0</v>
      </c>
      <c r="K144" s="145"/>
      <c r="L144" s="27"/>
      <c r="M144" s="146" t="s">
        <v>1</v>
      </c>
      <c r="N144" s="147" t="s">
        <v>34</v>
      </c>
      <c r="O144" s="148">
        <v>0.83499999999999996</v>
      </c>
      <c r="P144" s="148">
        <f>O144*H144</f>
        <v>164.95425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122</v>
      </c>
      <c r="AT144" s="150" t="s">
        <v>118</v>
      </c>
      <c r="AU144" s="150" t="s">
        <v>79</v>
      </c>
      <c r="AY144" s="14" t="s">
        <v>115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77</v>
      </c>
      <c r="BK144" s="151">
        <f>ROUND(I144*H144,2)</f>
        <v>0</v>
      </c>
      <c r="BL144" s="14" t="s">
        <v>122</v>
      </c>
      <c r="BM144" s="150" t="s">
        <v>317</v>
      </c>
    </row>
    <row r="145" spans="1:65" s="2" customFormat="1" ht="24.2" customHeight="1">
      <c r="A145" s="26"/>
      <c r="B145" s="138"/>
      <c r="C145" s="139" t="s">
        <v>122</v>
      </c>
      <c r="D145" s="139" t="s">
        <v>118</v>
      </c>
      <c r="E145" s="140" t="s">
        <v>230</v>
      </c>
      <c r="F145" s="141" t="s">
        <v>231</v>
      </c>
      <c r="G145" s="142" t="s">
        <v>227</v>
      </c>
      <c r="H145" s="143">
        <v>1975.5</v>
      </c>
      <c r="I145" s="144"/>
      <c r="J145" s="144">
        <f>ROUND(I145*H145,2)</f>
        <v>0</v>
      </c>
      <c r="K145" s="145"/>
      <c r="L145" s="27"/>
      <c r="M145" s="146" t="s">
        <v>1</v>
      </c>
      <c r="N145" s="147" t="s">
        <v>34</v>
      </c>
      <c r="O145" s="148">
        <v>4.0000000000000001E-3</v>
      </c>
      <c r="P145" s="148">
        <f>O145*H145</f>
        <v>7.9020000000000001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122</v>
      </c>
      <c r="AT145" s="150" t="s">
        <v>118</v>
      </c>
      <c r="AU145" s="150" t="s">
        <v>79</v>
      </c>
      <c r="AY145" s="14" t="s">
        <v>115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0</v>
      </c>
      <c r="BL145" s="14" t="s">
        <v>122</v>
      </c>
      <c r="BM145" s="150" t="s">
        <v>318</v>
      </c>
    </row>
    <row r="146" spans="1:65" s="2" customFormat="1" ht="24.2" customHeight="1">
      <c r="A146" s="26"/>
      <c r="B146" s="138"/>
      <c r="C146" s="139" t="s">
        <v>155</v>
      </c>
      <c r="D146" s="139" t="s">
        <v>118</v>
      </c>
      <c r="E146" s="140" t="s">
        <v>233</v>
      </c>
      <c r="F146" s="141" t="s">
        <v>234</v>
      </c>
      <c r="G146" s="142" t="s">
        <v>227</v>
      </c>
      <c r="H146" s="143">
        <v>197.55</v>
      </c>
      <c r="I146" s="144"/>
      <c r="J146" s="144">
        <f>ROUND(I146*H146,2)</f>
        <v>0</v>
      </c>
      <c r="K146" s="145"/>
      <c r="L146" s="27"/>
      <c r="M146" s="146" t="s">
        <v>1</v>
      </c>
      <c r="N146" s="147" t="s">
        <v>34</v>
      </c>
      <c r="O146" s="148">
        <v>0.376</v>
      </c>
      <c r="P146" s="148">
        <f>O146*H146</f>
        <v>74.278800000000004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122</v>
      </c>
      <c r="AT146" s="150" t="s">
        <v>118</v>
      </c>
      <c r="AU146" s="150" t="s">
        <v>79</v>
      </c>
      <c r="AY146" s="14" t="s">
        <v>115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4" t="s">
        <v>77</v>
      </c>
      <c r="BK146" s="151">
        <f>ROUND(I146*H146,2)</f>
        <v>0</v>
      </c>
      <c r="BL146" s="14" t="s">
        <v>122</v>
      </c>
      <c r="BM146" s="150" t="s">
        <v>319</v>
      </c>
    </row>
    <row r="147" spans="1:65" s="2" customFormat="1" ht="24.2" customHeight="1">
      <c r="A147" s="26"/>
      <c r="B147" s="138"/>
      <c r="C147" s="139" t="s">
        <v>224</v>
      </c>
      <c r="D147" s="139" t="s">
        <v>118</v>
      </c>
      <c r="E147" s="140" t="s">
        <v>240</v>
      </c>
      <c r="F147" s="141" t="s">
        <v>241</v>
      </c>
      <c r="G147" s="142" t="s">
        <v>227</v>
      </c>
      <c r="H147" s="143">
        <v>69</v>
      </c>
      <c r="I147" s="144"/>
      <c r="J147" s="144">
        <f>ROUND(I147*H147,2)</f>
        <v>0</v>
      </c>
      <c r="K147" s="145"/>
      <c r="L147" s="27"/>
      <c r="M147" s="146" t="s">
        <v>1</v>
      </c>
      <c r="N147" s="147" t="s">
        <v>34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122</v>
      </c>
      <c r="AT147" s="150" t="s">
        <v>118</v>
      </c>
      <c r="AU147" s="150" t="s">
        <v>79</v>
      </c>
      <c r="AY147" s="14" t="s">
        <v>115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0</v>
      </c>
      <c r="BL147" s="14" t="s">
        <v>122</v>
      </c>
      <c r="BM147" s="150" t="s">
        <v>320</v>
      </c>
    </row>
    <row r="148" spans="1:65" s="2" customFormat="1" ht="24.2" customHeight="1">
      <c r="A148" s="26"/>
      <c r="B148" s="138"/>
      <c r="C148" s="139" t="s">
        <v>229</v>
      </c>
      <c r="D148" s="139" t="s">
        <v>118</v>
      </c>
      <c r="E148" s="140" t="s">
        <v>244</v>
      </c>
      <c r="F148" s="141" t="s">
        <v>245</v>
      </c>
      <c r="G148" s="142" t="s">
        <v>227</v>
      </c>
      <c r="H148" s="143">
        <v>128.55000000000001</v>
      </c>
      <c r="I148" s="144"/>
      <c r="J148" s="144">
        <f>ROUND(I148*H148,2)</f>
        <v>0</v>
      </c>
      <c r="K148" s="145"/>
      <c r="L148" s="27"/>
      <c r="M148" s="146" t="s">
        <v>1</v>
      </c>
      <c r="N148" s="147" t="s">
        <v>34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122</v>
      </c>
      <c r="AT148" s="150" t="s">
        <v>118</v>
      </c>
      <c r="AU148" s="150" t="s">
        <v>79</v>
      </c>
      <c r="AY148" s="14" t="s">
        <v>115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77</v>
      </c>
      <c r="BK148" s="151">
        <f>ROUND(I148*H148,2)</f>
        <v>0</v>
      </c>
      <c r="BL148" s="14" t="s">
        <v>122</v>
      </c>
      <c r="BM148" s="150" t="s">
        <v>321</v>
      </c>
    </row>
    <row r="149" spans="1:65" s="12" customFormat="1" ht="22.9" customHeight="1">
      <c r="B149" s="126"/>
      <c r="D149" s="127" t="s">
        <v>68</v>
      </c>
      <c r="E149" s="136" t="s">
        <v>247</v>
      </c>
      <c r="F149" s="136" t="s">
        <v>248</v>
      </c>
      <c r="J149" s="137">
        <f>BK149</f>
        <v>0</v>
      </c>
      <c r="L149" s="126"/>
      <c r="M149" s="130"/>
      <c r="N149" s="131"/>
      <c r="O149" s="131"/>
      <c r="P149" s="132">
        <f>P150</f>
        <v>201.36353800000001</v>
      </c>
      <c r="Q149" s="131"/>
      <c r="R149" s="132">
        <f>R150</f>
        <v>0</v>
      </c>
      <c r="S149" s="131"/>
      <c r="T149" s="133">
        <f>T150</f>
        <v>0</v>
      </c>
      <c r="AR149" s="127" t="s">
        <v>77</v>
      </c>
      <c r="AT149" s="134" t="s">
        <v>68</v>
      </c>
      <c r="AU149" s="134" t="s">
        <v>77</v>
      </c>
      <c r="AY149" s="127" t="s">
        <v>115</v>
      </c>
      <c r="BK149" s="135">
        <f>BK150</f>
        <v>0</v>
      </c>
    </row>
    <row r="150" spans="1:65" s="2" customFormat="1" ht="14.45" customHeight="1">
      <c r="A150" s="26"/>
      <c r="B150" s="138"/>
      <c r="C150" s="139" t="s">
        <v>7</v>
      </c>
      <c r="D150" s="139" t="s">
        <v>118</v>
      </c>
      <c r="E150" s="140" t="s">
        <v>250</v>
      </c>
      <c r="F150" s="141" t="s">
        <v>251</v>
      </c>
      <c r="G150" s="142" t="s">
        <v>227</v>
      </c>
      <c r="H150" s="143">
        <v>191.047</v>
      </c>
      <c r="I150" s="144"/>
      <c r="J150" s="144">
        <f>ROUND(I150*H150,2)</f>
        <v>0</v>
      </c>
      <c r="K150" s="145"/>
      <c r="L150" s="27"/>
      <c r="M150" s="162" t="s">
        <v>1</v>
      </c>
      <c r="N150" s="163" t="s">
        <v>34</v>
      </c>
      <c r="O150" s="164">
        <v>1.054</v>
      </c>
      <c r="P150" s="164">
        <f>O150*H150</f>
        <v>201.36353800000001</v>
      </c>
      <c r="Q150" s="164">
        <v>0</v>
      </c>
      <c r="R150" s="164">
        <f>Q150*H150</f>
        <v>0</v>
      </c>
      <c r="S150" s="164">
        <v>0</v>
      </c>
      <c r="T150" s="165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122</v>
      </c>
      <c r="AT150" s="150" t="s">
        <v>118</v>
      </c>
      <c r="AU150" s="150" t="s">
        <v>79</v>
      </c>
      <c r="AY150" s="14" t="s">
        <v>115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77</v>
      </c>
      <c r="BK150" s="151">
        <f>ROUND(I150*H150,2)</f>
        <v>0</v>
      </c>
      <c r="BL150" s="14" t="s">
        <v>122</v>
      </c>
      <c r="BM150" s="150" t="s">
        <v>322</v>
      </c>
    </row>
    <row r="151" spans="1:65" s="2" customFormat="1" ht="6.95" customHeight="1">
      <c r="A151" s="26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27"/>
      <c r="M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</row>
  </sheetData>
  <autoFilter ref="C122:K15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Plocha u vrátnice</vt:lpstr>
      <vt:lpstr>SO 02 - Panelová plocha</vt:lpstr>
      <vt:lpstr>SO 03 - Vjezd autobusů</vt:lpstr>
      <vt:lpstr>'Rekapitulace stavby'!Názvy_tisku</vt:lpstr>
      <vt:lpstr>'SO 01 - Plocha u vrátnice'!Názvy_tisku</vt:lpstr>
      <vt:lpstr>'SO 02 - Panelová plocha'!Názvy_tisku</vt:lpstr>
      <vt:lpstr>'SO 03 - Vjezd autobusů'!Názvy_tisku</vt:lpstr>
      <vt:lpstr>'Rekapitulace stavby'!Oblast_tisku</vt:lpstr>
      <vt:lpstr>'SO 01 - Plocha u vrátnice'!Oblast_tisku</vt:lpstr>
      <vt:lpstr>'SO 02 - Panelová plocha'!Oblast_tisku</vt:lpstr>
      <vt:lpstr>'SO 03 - Vjezd autobusů'!Oblast_tisku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?</cp:lastModifiedBy>
  <cp:lastPrinted>2021-11-18T11:34:42Z</cp:lastPrinted>
  <dcterms:created xsi:type="dcterms:W3CDTF">2021-11-16T13:38:01Z</dcterms:created>
  <dcterms:modified xsi:type="dcterms:W3CDTF">2021-11-18T11:37:42Z</dcterms:modified>
</cp:coreProperties>
</file>